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woo\Desktop\Inwood 2025 Land Tables\"/>
    </mc:Choice>
  </mc:AlternateContent>
  <xr:revisionPtr revIDLastSave="0" documentId="13_ncr:1_{08207C80-B673-439E-90E0-55392399334F}" xr6:coauthVersionLast="47" xr6:coauthVersionMax="47" xr10:uidLastSave="{00000000-0000-0000-0000-000000000000}"/>
  <bookViews>
    <workbookView xWindow="-110" yWindow="-110" windowWidth="25820" windowHeight="10300" firstSheet="2" activeTab="7" xr2:uid="{B5F07FC2-373A-48D5-B79F-C91AE12EE362}"/>
  </bookViews>
  <sheets>
    <sheet name="2025 Inwood Twp Res Land Values" sheetId="2" r:id="rId1"/>
    <sheet name="Waterfront FF Values" sheetId="1" r:id="rId2"/>
    <sheet name="2025 Residential ECF" sheetId="7" r:id="rId3"/>
    <sheet name="2025 Waterfront ECF" sheetId="5" r:id="rId4"/>
    <sheet name="2025 Stueben ECF" sheetId="6" r:id="rId5"/>
    <sheet name="2025 AG ECF" sheetId="9" r:id="rId6"/>
    <sheet name="Commercial Land Table" sheetId="11" r:id="rId7"/>
    <sheet name="2025 Commercial ECF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L51" i="1"/>
  <c r="J51" i="1"/>
  <c r="H51" i="1"/>
  <c r="G51" i="1"/>
  <c r="I52" i="1" s="1"/>
  <c r="E51" i="1"/>
  <c r="K50" i="1"/>
  <c r="N50" i="1" s="1"/>
  <c r="I50" i="1"/>
  <c r="K49" i="1"/>
  <c r="N49" i="1" s="1"/>
  <c r="I49" i="1"/>
  <c r="K48" i="1"/>
  <c r="N48" i="1" s="1"/>
  <c r="I48" i="1"/>
  <c r="K47" i="1"/>
  <c r="N47" i="1" s="1"/>
  <c r="I47" i="1"/>
  <c r="M39" i="1"/>
  <c r="L39" i="1"/>
  <c r="J39" i="1"/>
  <c r="H39" i="1"/>
  <c r="G39" i="1"/>
  <c r="E39" i="1"/>
  <c r="K38" i="1"/>
  <c r="N38" i="1" s="1"/>
  <c r="I38" i="1"/>
  <c r="K37" i="1"/>
  <c r="N37" i="1" s="1"/>
  <c r="I37" i="1"/>
  <c r="K36" i="1"/>
  <c r="N36" i="1" s="1"/>
  <c r="I36" i="1"/>
  <c r="K35" i="1"/>
  <c r="N35" i="1" s="1"/>
  <c r="I35" i="1"/>
  <c r="K34" i="1"/>
  <c r="N34" i="1" s="1"/>
  <c r="I34" i="1"/>
  <c r="K33" i="1"/>
  <c r="N33" i="1" s="1"/>
  <c r="I33" i="1"/>
  <c r="K32" i="1"/>
  <c r="N32" i="1" s="1"/>
  <c r="I32" i="1"/>
  <c r="D45" i="11"/>
  <c r="E45" i="11"/>
  <c r="F44" i="11"/>
  <c r="F35" i="11"/>
  <c r="F37" i="11"/>
  <c r="F36" i="11"/>
  <c r="F43" i="11"/>
  <c r="F42" i="11"/>
  <c r="I41" i="1" l="1"/>
  <c r="I53" i="1"/>
  <c r="K51" i="1"/>
  <c r="M53" i="1" s="1"/>
  <c r="I40" i="1"/>
  <c r="K39" i="1"/>
  <c r="M41" i="1" s="1"/>
  <c r="F45" i="11"/>
  <c r="R6" i="11" l="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5" i="11"/>
  <c r="J19" i="2" l="1"/>
  <c r="M24" i="1"/>
  <c r="L24" i="1"/>
  <c r="J24" i="1"/>
  <c r="H24" i="1"/>
  <c r="G24" i="1"/>
  <c r="E24" i="1"/>
  <c r="K23" i="1"/>
  <c r="N23" i="1" s="1"/>
  <c r="I23" i="1"/>
  <c r="K22" i="1"/>
  <c r="N22" i="1" s="1"/>
  <c r="I22" i="1"/>
  <c r="K21" i="1"/>
  <c r="N21" i="1" s="1"/>
  <c r="I21" i="1"/>
  <c r="F61" i="2"/>
  <c r="E31" i="2"/>
  <c r="D31" i="2"/>
  <c r="F28" i="2"/>
  <c r="K24" i="1" l="1"/>
  <c r="M26" i="1" s="1"/>
  <c r="I25" i="1"/>
  <c r="M14" i="1" l="1"/>
  <c r="E14" i="1"/>
  <c r="G14" i="1"/>
  <c r="H14" i="1"/>
  <c r="J14" i="1"/>
  <c r="L14" i="1"/>
  <c r="K13" i="1" l="1"/>
  <c r="N13" i="1" s="1"/>
  <c r="I13" i="1"/>
  <c r="K11" i="1"/>
  <c r="N11" i="1" s="1"/>
  <c r="I11" i="1"/>
  <c r="K10" i="1"/>
  <c r="N10" i="1" s="1"/>
  <c r="I10" i="1"/>
  <c r="K9" i="1"/>
  <c r="N9" i="1" s="1"/>
  <c r="I9" i="1"/>
  <c r="K12" i="1"/>
  <c r="N12" i="1" s="1"/>
  <c r="I12" i="1"/>
  <c r="K8" i="1"/>
  <c r="N8" i="1" s="1"/>
  <c r="I8" i="1"/>
  <c r="K4" i="1"/>
  <c r="N4" i="1" s="1"/>
  <c r="I4" i="1"/>
  <c r="K3" i="1"/>
  <c r="N3" i="1" s="1"/>
  <c r="I3" i="1"/>
  <c r="K2" i="1"/>
  <c r="I2" i="1"/>
  <c r="K14" i="1" l="1"/>
  <c r="M16" i="1" s="1"/>
  <c r="N2" i="1"/>
  <c r="I15" i="1"/>
  <c r="I16" i="1"/>
  <c r="I26" i="1" l="1"/>
  <c r="E55" i="2"/>
  <c r="E63" i="2" s="1"/>
  <c r="D55" i="2"/>
  <c r="D63" i="2" s="1"/>
  <c r="D22" i="2"/>
  <c r="E22" i="2"/>
  <c r="J6" i="2"/>
  <c r="J9" i="2"/>
  <c r="J10" i="2"/>
  <c r="J11" i="2"/>
  <c r="J12" i="2"/>
  <c r="J13" i="2"/>
  <c r="J14" i="2"/>
  <c r="J15" i="2"/>
  <c r="J16" i="2"/>
  <c r="J17" i="2"/>
  <c r="J18" i="2"/>
  <c r="J20" i="2"/>
  <c r="J21" i="2"/>
  <c r="F58" i="2"/>
  <c r="F49" i="2"/>
  <c r="F54" i="2"/>
  <c r="F59" i="2"/>
  <c r="F60" i="2"/>
  <c r="F62" i="2"/>
  <c r="F53" i="2"/>
  <c r="E46" i="2"/>
  <c r="D46" i="2"/>
  <c r="D38" i="2"/>
  <c r="E38" i="2"/>
  <c r="F25" i="2"/>
  <c r="D14" i="2"/>
  <c r="E14" i="2"/>
  <c r="E8" i="2"/>
  <c r="D8" i="2"/>
  <c r="F50" i="2"/>
  <c r="F51" i="2"/>
  <c r="F52" i="2"/>
  <c r="F17" i="2"/>
  <c r="F19" i="2"/>
  <c r="F20" i="2"/>
  <c r="F21" i="2"/>
  <c r="F18" i="2"/>
  <c r="F26" i="2"/>
  <c r="F27" i="2"/>
  <c r="F29" i="2"/>
  <c r="F30" i="2"/>
  <c r="F34" i="2"/>
  <c r="F35" i="2"/>
  <c r="F36" i="2"/>
  <c r="F37" i="2"/>
  <c r="F41" i="2"/>
  <c r="F42" i="2"/>
  <c r="F43" i="2"/>
  <c r="F44" i="2"/>
  <c r="F45" i="2"/>
  <c r="F7" i="2"/>
  <c r="F6" i="2"/>
  <c r="F11" i="2"/>
  <c r="F12" i="2"/>
  <c r="F31" i="2" l="1"/>
  <c r="F63" i="2"/>
  <c r="F55" i="2"/>
  <c r="F8" i="2"/>
  <c r="F38" i="2"/>
  <c r="F46" i="2"/>
  <c r="F14" i="2"/>
  <c r="J8" i="2" l="1"/>
  <c r="J7" i="2"/>
  <c r="F22" i="2"/>
  <c r="E38" i="11" l="1"/>
  <c r="D38" i="11"/>
  <c r="F38" i="11" s="1"/>
</calcChain>
</file>

<file path=xl/sharedStrings.xml><?xml version="1.0" encoding="utf-8"?>
<sst xmlns="http://schemas.openxmlformats.org/spreadsheetml/2006/main" count="758" uniqueCount="240">
  <si>
    <t>Parcel Number</t>
  </si>
  <si>
    <t>Sale Date</t>
  </si>
  <si>
    <t>Sale Price</t>
  </si>
  <si>
    <t>Net Acres</t>
  </si>
  <si>
    <t>Dollars/Acre</t>
  </si>
  <si>
    <t>Other Parcels in Sale</t>
  </si>
  <si>
    <t>Street Address</t>
  </si>
  <si>
    <t>Terms of Sale</t>
  </si>
  <si>
    <t>Class</t>
  </si>
  <si>
    <t>03-ARM'S LENGTH</t>
  </si>
  <si>
    <t>402</t>
  </si>
  <si>
    <t>401</t>
  </si>
  <si>
    <t>Totals:</t>
  </si>
  <si>
    <t>2025 Inwood Township</t>
  </si>
  <si>
    <t>77004-475-023-00</t>
  </si>
  <si>
    <t>77006-108-024-00</t>
  </si>
  <si>
    <t>49-009-412-001-40</t>
  </si>
  <si>
    <t>77004-021-009-00</t>
  </si>
  <si>
    <t>77004-021-006-11</t>
  </si>
  <si>
    <t>77006-217-002-00</t>
  </si>
  <si>
    <t>77004-019-002-30</t>
  </si>
  <si>
    <t>49-009-660-008-00</t>
  </si>
  <si>
    <t>49-009-207-001-80</t>
  </si>
  <si>
    <t>49-009-226-002-70</t>
  </si>
  <si>
    <t>49-009-207-001-55</t>
  </si>
  <si>
    <t>49-009-207-001-30</t>
  </si>
  <si>
    <t>No</t>
  </si>
  <si>
    <t>49-009-424-005-00</t>
  </si>
  <si>
    <t>49-009-226-004-00</t>
  </si>
  <si>
    <t>49-009-800-001-02</t>
  </si>
  <si>
    <t>77006-117-005-00</t>
  </si>
  <si>
    <t>77004-017-016-00</t>
  </si>
  <si>
    <t>77004-019-002-40</t>
  </si>
  <si>
    <t>77006-208-001-00</t>
  </si>
  <si>
    <t>77006-208-016-00</t>
  </si>
  <si>
    <t>77006-211-002-00</t>
  </si>
  <si>
    <t>77006-105-022-00</t>
  </si>
  <si>
    <t>49-009-426-005-00</t>
  </si>
  <si>
    <t>49-009-207-001-70</t>
  </si>
  <si>
    <t>49-010-123-040-60</t>
  </si>
  <si>
    <t>Yes</t>
  </si>
  <si>
    <t>49-004-590-005-00</t>
  </si>
  <si>
    <t>49-010-570-005-26</t>
  </si>
  <si>
    <t>77007-413-007-00 (Ag)</t>
  </si>
  <si>
    <t>77001-008-002-20 (ag)</t>
  </si>
  <si>
    <t>77007-309-001-50 (ag)</t>
  </si>
  <si>
    <t>Under 1 Acre</t>
  </si>
  <si>
    <t>77008-750-011-00</t>
  </si>
  <si>
    <t>1 to 5 Acres</t>
  </si>
  <si>
    <t>10 to 20 Acres</t>
  </si>
  <si>
    <t>77007-416-010-00 (ag)</t>
  </si>
  <si>
    <t>77001-129-001-01</t>
  </si>
  <si>
    <t>77001-128-003-50 (ag)</t>
  </si>
  <si>
    <t>Over 100 Acres</t>
  </si>
  <si>
    <t>40 to 60 Acres</t>
  </si>
  <si>
    <t>60 to 100 Acres</t>
  </si>
  <si>
    <t>77-008-226-006-00</t>
  </si>
  <si>
    <t>77008-227-008-00, 227-008-00, 227-011-00, 227-011-10</t>
  </si>
  <si>
    <t>77006-120-001-00, 120-012-00, 120-014-00, 121-003-00, 121-006-00</t>
  </si>
  <si>
    <t>$/Acre</t>
  </si>
  <si>
    <t>Ave Sale $</t>
  </si>
  <si>
    <t>Acres</t>
  </si>
  <si>
    <t>*Applied for 2025*</t>
  </si>
  <si>
    <t>5 to 9.99 Acres</t>
  </si>
  <si>
    <t>20 to 39.99 Acres</t>
  </si>
  <si>
    <t>Adj. Sale $</t>
  </si>
  <si>
    <t>Cur. Asmnt.</t>
  </si>
  <si>
    <t>Asd/Adj. Sale</t>
  </si>
  <si>
    <t>Cur. Appraisal</t>
  </si>
  <si>
    <t>Land Residual</t>
  </si>
  <si>
    <t>Est. Land Value</t>
  </si>
  <si>
    <t>Effec. Front</t>
  </si>
  <si>
    <t>Dollars/FF</t>
  </si>
  <si>
    <t>Actual Front</t>
  </si>
  <si>
    <t>Inspected Date</t>
  </si>
  <si>
    <t>Waterfront Name</t>
  </si>
  <si>
    <t>004-318-010-10</t>
  </si>
  <si>
    <t>11744W CO RD 437</t>
  </si>
  <si>
    <t xml:space="preserve">BYERS LAKE </t>
  </si>
  <si>
    <t>004-430-017-00</t>
  </si>
  <si>
    <t>6090N NORTHROUGH RD</t>
  </si>
  <si>
    <t>STRAITS LAKE</t>
  </si>
  <si>
    <t>004-430-032-50</t>
  </si>
  <si>
    <t>TBD PENINSULA RD</t>
  </si>
  <si>
    <t>004-430-037-00</t>
  </si>
  <si>
    <t>14019W PENINSULA DR</t>
  </si>
  <si>
    <t>004-431-064-00</t>
  </si>
  <si>
    <t>5888 W. STRAITS LAKE RD</t>
  </si>
  <si>
    <t>004-550-029-00</t>
  </si>
  <si>
    <t>CORNER LAKE</t>
  </si>
  <si>
    <t>004-550-039-00</t>
  </si>
  <si>
    <t>S CORNER LK DR</t>
  </si>
  <si>
    <t>004-700-011-00</t>
  </si>
  <si>
    <t>004-700-012-00</t>
  </si>
  <si>
    <t>004-700-014-00</t>
  </si>
  <si>
    <t>14394W PENINSULA DR</t>
  </si>
  <si>
    <t>Sale. Ratio =&gt;</t>
  </si>
  <si>
    <t>Average</t>
  </si>
  <si>
    <t>Std. Dev. =&gt;</t>
  </si>
  <si>
    <t>per FF=&gt;</t>
  </si>
  <si>
    <t>004-431-042-00</t>
  </si>
  <si>
    <t>5711N CAMEL RIDERS DR</t>
  </si>
  <si>
    <t>DEEP LAKE</t>
  </si>
  <si>
    <t>004-625-009-00</t>
  </si>
  <si>
    <t>5438N HUTT RD</t>
  </si>
  <si>
    <t xml:space="preserve">THREE ISLAND LAKE </t>
  </si>
  <si>
    <t>004-450-016-00</t>
  </si>
  <si>
    <t>11464W GEORGE ST</t>
  </si>
  <si>
    <t>INDIAN RIVER</t>
  </si>
  <si>
    <t>Average Waterfront FF Values</t>
  </si>
  <si>
    <t>Prime Watefront FF Values</t>
  </si>
  <si>
    <t>004-329-012-00</t>
  </si>
  <si>
    <t>11463W CO RD 437</t>
  </si>
  <si>
    <t>004-450-023-00</t>
  </si>
  <si>
    <t>10/25/223</t>
  </si>
  <si>
    <t>004-219-019-00</t>
  </si>
  <si>
    <t>11617W RAMSDAM RD</t>
  </si>
  <si>
    <t>THUNDER LAKE</t>
  </si>
  <si>
    <t>004-219-020-00</t>
  </si>
  <si>
    <t>11613W RAMSDAM RD</t>
  </si>
  <si>
    <t>004-219-022-00</t>
  </si>
  <si>
    <t>RAMSDAM RD</t>
  </si>
  <si>
    <t>19-MULTI PARCEL ARM'S LENGTH</t>
  </si>
  <si>
    <t>004-219-021-00</t>
  </si>
  <si>
    <t>Thunder Lake AVG FF Values</t>
  </si>
  <si>
    <t>Land + Yard</t>
  </si>
  <si>
    <t>Bldg. Residual</t>
  </si>
  <si>
    <t>Cost Man. $</t>
  </si>
  <si>
    <t>E.C.F.</t>
  </si>
  <si>
    <t>Floor Area</t>
  </si>
  <si>
    <t>$/Sq.Ft.</t>
  </si>
  <si>
    <t>Dev. by Mean (%)</t>
  </si>
  <si>
    <t>Land Value</t>
  </si>
  <si>
    <t>Property Class</t>
  </si>
  <si>
    <t>004-220-013-00</t>
  </si>
  <si>
    <t>4024N BLOOM</t>
  </si>
  <si>
    <t>004-220-013-01</t>
  </si>
  <si>
    <t>004-431-016-00</t>
  </si>
  <si>
    <t>5944 S NORTHROUGH RD</t>
  </si>
  <si>
    <t>OSTRANDER LAKE</t>
  </si>
  <si>
    <t>TOMASH LAKE</t>
  </si>
  <si>
    <t>E.C.F. =&gt;</t>
  </si>
  <si>
    <t>Std. Deviation=&gt;</t>
  </si>
  <si>
    <t>Ave. E.C.F. =&gt;</t>
  </si>
  <si>
    <t>Ave. Variance=&gt;</t>
  </si>
  <si>
    <t>Coefficient of Var=&gt;</t>
  </si>
  <si>
    <t>Watefront ECF</t>
  </si>
  <si>
    <t>004-450-001-00</t>
  </si>
  <si>
    <t>11528W GEORGE ST</t>
  </si>
  <si>
    <t>004-450-070-00</t>
  </si>
  <si>
    <t>11509W GEORGE ST</t>
  </si>
  <si>
    <t>004-450-071-00, 004-450-072-00</t>
  </si>
  <si>
    <t>Stueben ECF</t>
  </si>
  <si>
    <t>77004-133-006-10</t>
  </si>
  <si>
    <t>004-010-011-00</t>
  </si>
  <si>
    <t>191N STATE HWY M-149</t>
  </si>
  <si>
    <t>004-010-012-00</t>
  </si>
  <si>
    <t>004-011-010-50</t>
  </si>
  <si>
    <t>40N STATE HWY M-149</t>
  </si>
  <si>
    <t>004-014-007-00</t>
  </si>
  <si>
    <t>10307W STATE HWY M-149</t>
  </si>
  <si>
    <t>004-017-009-00</t>
  </si>
  <si>
    <t>11473W CO RD 442</t>
  </si>
  <si>
    <t>004-017-009-50</t>
  </si>
  <si>
    <t>11429W CO RD 442</t>
  </si>
  <si>
    <t>004-020-005-00</t>
  </si>
  <si>
    <t>450S CO RD 442</t>
  </si>
  <si>
    <t>004-030-009-00</t>
  </si>
  <si>
    <t>1031S CO RD 442</t>
  </si>
  <si>
    <t>004-133-001-00</t>
  </si>
  <si>
    <t>10987W CO RD 453</t>
  </si>
  <si>
    <t>004-220-004-00</t>
  </si>
  <si>
    <t>4120N CO RD 437</t>
  </si>
  <si>
    <t>Residential ECF</t>
  </si>
  <si>
    <t>77001-128-001-00 (ag)</t>
  </si>
  <si>
    <t>006-006-025-00</t>
  </si>
  <si>
    <t>2262W CO RD 432</t>
  </si>
  <si>
    <t>MCDONALD LAKE</t>
  </si>
  <si>
    <t>Below AVG Waterfront FF Values</t>
  </si>
  <si>
    <t>004-004-011-00</t>
  </si>
  <si>
    <t>004-004-010-00</t>
  </si>
  <si>
    <t>004-006-003-00</t>
  </si>
  <si>
    <t>647N FOX RD</t>
  </si>
  <si>
    <t>004-017-011-00</t>
  </si>
  <si>
    <t>104N CO RD 442</t>
  </si>
  <si>
    <t>004-133-006-10</t>
  </si>
  <si>
    <t>1002N W CO RD 437</t>
  </si>
  <si>
    <t>Residential/AG Land Table</t>
  </si>
  <si>
    <t>residential, agricultural, waterfront per acre rates*</t>
  </si>
  <si>
    <t>*Rates calculated on this page used for</t>
  </si>
  <si>
    <t>*Riverfront &amp; Lakefront Combined</t>
  </si>
  <si>
    <t>into "waterfront" FF Values*</t>
  </si>
  <si>
    <t>Agricultural ECF</t>
  </si>
  <si>
    <t>Commercial ECF</t>
  </si>
  <si>
    <t>004-031-002-00</t>
  </si>
  <si>
    <t>11798W US HWY 2</t>
  </si>
  <si>
    <t>004-031-012-20</t>
  </si>
  <si>
    <t>11872W US HWY 2</t>
  </si>
  <si>
    <t>004-407-001-00</t>
  </si>
  <si>
    <t>7584 N FF HWY 13</t>
  </si>
  <si>
    <t>Commercial Land Table</t>
  </si>
  <si>
    <t>77006-108-042-00</t>
  </si>
  <si>
    <t>77004-031-003-00</t>
  </si>
  <si>
    <t>49-009-218-003-02</t>
  </si>
  <si>
    <t>77004-031-002-00</t>
  </si>
  <si>
    <t>77005-009-008-10</t>
  </si>
  <si>
    <t>49-009-401-007-00</t>
  </si>
  <si>
    <t>201</t>
  </si>
  <si>
    <t>77004-031-012-20</t>
  </si>
  <si>
    <t>5 to 20 Acres</t>
  </si>
  <si>
    <t>77006-216-021-00</t>
  </si>
  <si>
    <t>006-216-020-10</t>
  </si>
  <si>
    <t>77004-407-001-00</t>
  </si>
  <si>
    <t>20 Acres &amp; Above</t>
  </si>
  <si>
    <t>302</t>
  </si>
  <si>
    <t>49-009-413-001-10</t>
  </si>
  <si>
    <t>77008-064-013-10</t>
  </si>
  <si>
    <t>008-065-012-10</t>
  </si>
  <si>
    <r>
      <t>402/*</t>
    </r>
    <r>
      <rPr>
        <i/>
        <sz val="11"/>
        <color theme="1"/>
        <rFont val="Calibri"/>
        <family val="2"/>
        <scheme val="minor"/>
      </rPr>
      <t>202 at time of Sale</t>
    </r>
  </si>
  <si>
    <t>*Largest Commercial parcel</t>
  </si>
  <si>
    <t>is 40 Acres*</t>
  </si>
  <si>
    <t>Total Acres</t>
  </si>
  <si>
    <t>Gravel/Mining Pits</t>
  </si>
  <si>
    <t>Vacant Sales</t>
  </si>
  <si>
    <t>*Gravel/Mining Pits*</t>
  </si>
  <si>
    <t>Avg Pit Per Acre</t>
  </si>
  <si>
    <t>no</t>
  </si>
  <si>
    <t>49-011-324-003-00</t>
  </si>
  <si>
    <t>49-003-405-002-20</t>
  </si>
  <si>
    <t xml:space="preserve">2025 Industrial </t>
  </si>
  <si>
    <t>77005-004-019-00</t>
  </si>
  <si>
    <t>77004-009-004-00</t>
  </si>
  <si>
    <t>Prime Pit Per Acre</t>
  </si>
  <si>
    <t>$15000/5 acres &amp; Below</t>
  </si>
  <si>
    <t>*Prime FF Values*</t>
  </si>
  <si>
    <t>*Below Average FF Values*</t>
  </si>
  <si>
    <t>*Average FF Values*</t>
  </si>
  <si>
    <t>*Average Thunder Lake FF Values*</t>
  </si>
  <si>
    <t xml:space="preserve">*Parcels not classed Agricultural </t>
  </si>
  <si>
    <t>have been verified "agricultural" like.*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</si>
</sst>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164" formatCode="mm/dd/yy"/>
    <numFmt numFmtId="165" formatCode="#0.0_);[Red]\(#0.0\)"/>
    <numFmt numFmtId="166" formatCode="#0.00_);[Red]\(#0.00\)"/>
    <numFmt numFmtId="167" formatCode="#,##0.0_);[Red]\(#,##0.0\)"/>
    <numFmt numFmtId="168" formatCode="&quot;$&quot;#,##0"/>
    <numFmt numFmtId="169" formatCode="&quot;$&quot;#,##0_);[Red]\(&quot;$&quot;#,##0.00\)"/>
    <numFmt numFmtId="170" formatCode="#0.000_);[Red]\(#0.000\)"/>
    <numFmt numFmtId="171" formatCode="&quot;$&quot;#0.00_);[Red]\(&quot;$&quot;#0.00\)"/>
    <numFmt numFmtId="172" formatCode="#0.0000_);[Red]\(#0.0000\)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666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808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4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6" fontId="0" fillId="0" borderId="1" xfId="0" applyNumberFormat="1" applyBorder="1"/>
    <xf numFmtId="40" fontId="0" fillId="0" borderId="1" xfId="0" applyNumberFormat="1" applyBorder="1"/>
    <xf numFmtId="6" fontId="4" fillId="0" borderId="1" xfId="0" applyNumberFormat="1" applyFont="1" applyBorder="1"/>
    <xf numFmtId="165" fontId="4" fillId="0" borderId="1" xfId="0" applyNumberFormat="1" applyFont="1" applyBorder="1"/>
    <xf numFmtId="164" fontId="4" fillId="0" borderId="1" xfId="0" applyNumberFormat="1" applyFont="1" applyBorder="1"/>
    <xf numFmtId="40" fontId="4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6" fontId="5" fillId="0" borderId="1" xfId="0" applyNumberFormat="1" applyFont="1" applyBorder="1"/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6" fontId="2" fillId="3" borderId="0" xfId="0" applyNumberFormat="1" applyFont="1" applyFill="1" applyAlignment="1">
      <alignment horizontal="center"/>
    </xf>
    <xf numFmtId="40" fontId="2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4" fillId="0" borderId="2" xfId="0" applyNumberFormat="1" applyFont="1" applyBorder="1"/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6" fontId="2" fillId="3" borderId="1" xfId="0" applyNumberFormat="1" applyFont="1" applyFill="1" applyBorder="1" applyAlignment="1">
      <alignment horizontal="center"/>
    </xf>
    <xf numFmtId="4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0" fontId="5" fillId="0" borderId="3" xfId="0" applyNumberFormat="1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165" fontId="0" fillId="0" borderId="1" xfId="0" applyNumberFormat="1" applyBorder="1"/>
    <xf numFmtId="6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8" fontId="6" fillId="5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6" fontId="2" fillId="3" borderId="1" xfId="0" applyNumberFormat="1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6" fontId="0" fillId="4" borderId="0" xfId="0" applyNumberFormat="1" applyFill="1"/>
    <xf numFmtId="165" fontId="0" fillId="4" borderId="0" xfId="0" applyNumberFormat="1" applyFill="1"/>
    <xf numFmtId="40" fontId="0" fillId="4" borderId="0" xfId="0" applyNumberFormat="1" applyFill="1"/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6" fontId="0" fillId="3" borderId="0" xfId="0" applyNumberFormat="1" applyFill="1" applyAlignment="1">
      <alignment vertical="center"/>
    </xf>
    <xf numFmtId="165" fontId="0" fillId="3" borderId="0" xfId="0" applyNumberFormat="1" applyFill="1" applyAlignment="1">
      <alignment vertical="center"/>
    </xf>
    <xf numFmtId="40" fontId="0" fillId="3" borderId="0" xfId="0" applyNumberFormat="1" applyFill="1" applyAlignment="1">
      <alignment vertical="center"/>
    </xf>
    <xf numFmtId="0" fontId="2" fillId="3" borderId="4" xfId="0" applyFont="1" applyFill="1" applyBorder="1" applyAlignment="1">
      <alignment horizontal="left"/>
    </xf>
    <xf numFmtId="168" fontId="5" fillId="0" borderId="1" xfId="0" applyNumberFormat="1" applyFont="1" applyBorder="1"/>
    <xf numFmtId="166" fontId="2" fillId="3" borderId="0" xfId="0" applyNumberFormat="1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6" fontId="11" fillId="2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/>
    </xf>
    <xf numFmtId="167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40" fontId="11" fillId="2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6" fontId="11" fillId="2" borderId="0" xfId="0" applyNumberFormat="1" applyFont="1" applyFill="1" applyAlignment="1">
      <alignment horizontal="center"/>
    </xf>
    <xf numFmtId="167" fontId="11" fillId="2" borderId="0" xfId="0" applyNumberFormat="1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40" fontId="11" fillId="2" borderId="0" xfId="0" applyNumberFormat="1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6" fontId="11" fillId="2" borderId="5" xfId="0" applyNumberFormat="1" applyFont="1" applyFill="1" applyBorder="1" applyAlignment="1">
      <alignment horizontal="center"/>
    </xf>
    <xf numFmtId="40" fontId="11" fillId="2" borderId="5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6" fontId="11" fillId="5" borderId="1" xfId="0" applyNumberFormat="1" applyFont="1" applyFill="1" applyBorder="1" applyAlignment="1">
      <alignment horizontal="center"/>
    </xf>
    <xf numFmtId="169" fontId="11" fillId="5" borderId="1" xfId="0" applyNumberFormat="1" applyFon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7" fontId="2" fillId="3" borderId="1" xfId="0" applyNumberFormat="1" applyFont="1" applyFill="1" applyBorder="1" applyAlignment="1">
      <alignment horizontal="center"/>
    </xf>
    <xf numFmtId="0" fontId="11" fillId="2" borderId="0" xfId="0" applyFont="1" applyFill="1"/>
    <xf numFmtId="40" fontId="11" fillId="2" borderId="0" xfId="0" applyNumberFormat="1" applyFont="1" applyFill="1"/>
    <xf numFmtId="164" fontId="11" fillId="2" borderId="0" xfId="0" applyNumberFormat="1" applyFont="1" applyFill="1"/>
    <xf numFmtId="6" fontId="11" fillId="2" borderId="0" xfId="0" applyNumberFormat="1" applyFont="1" applyFill="1"/>
    <xf numFmtId="0" fontId="11" fillId="2" borderId="5" xfId="0" applyFont="1" applyFill="1" applyBorder="1"/>
    <xf numFmtId="164" fontId="11" fillId="2" borderId="5" xfId="0" applyNumberFormat="1" applyFont="1" applyFill="1" applyBorder="1"/>
    <xf numFmtId="6" fontId="11" fillId="2" borderId="5" xfId="0" applyNumberFormat="1" applyFont="1" applyFill="1" applyBorder="1"/>
    <xf numFmtId="0" fontId="11" fillId="2" borderId="6" xfId="0" applyFont="1" applyFill="1" applyBorder="1"/>
    <xf numFmtId="40" fontId="11" fillId="2" borderId="5" xfId="0" applyNumberFormat="1" applyFont="1" applyFill="1" applyBorder="1"/>
    <xf numFmtId="6" fontId="11" fillId="2" borderId="1" xfId="0" applyNumberFormat="1" applyFont="1" applyFill="1" applyBorder="1"/>
    <xf numFmtId="166" fontId="11" fillId="2" borderId="1" xfId="0" applyNumberFormat="1" applyFont="1" applyFill="1" applyBorder="1"/>
    <xf numFmtId="167" fontId="11" fillId="2" borderId="1" xfId="0" applyNumberFormat="1" applyFont="1" applyFill="1" applyBorder="1"/>
    <xf numFmtId="165" fontId="11" fillId="2" borderId="1" xfId="0" applyNumberFormat="1" applyFont="1" applyFill="1" applyBorder="1"/>
    <xf numFmtId="6" fontId="11" fillId="5" borderId="1" xfId="0" applyNumberFormat="1" applyFont="1" applyFill="1" applyBorder="1"/>
    <xf numFmtId="169" fontId="11" fillId="5" borderId="1" xfId="0" applyNumberFormat="1" applyFont="1" applyFill="1" applyBorder="1"/>
    <xf numFmtId="165" fontId="11" fillId="5" borderId="1" xfId="0" applyNumberFormat="1" applyFont="1" applyFill="1" applyBorder="1"/>
    <xf numFmtId="170" fontId="11" fillId="5" borderId="1" xfId="0" applyNumberFormat="1" applyFont="1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38" fontId="0" fillId="0" borderId="1" xfId="0" applyNumberFormat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70" fontId="11" fillId="2" borderId="1" xfId="0" applyNumberFormat="1" applyFont="1" applyFill="1" applyBorder="1" applyAlignment="1">
      <alignment horizontal="center"/>
    </xf>
    <xf numFmtId="38" fontId="11" fillId="2" borderId="1" xfId="0" applyNumberFormat="1" applyFont="1" applyFill="1" applyBorder="1" applyAlignment="1">
      <alignment horizontal="center"/>
    </xf>
    <xf numFmtId="171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72" fontId="11" fillId="2" borderId="1" xfId="0" applyNumberFormat="1" applyFont="1" applyFill="1" applyBorder="1" applyAlignment="1">
      <alignment horizontal="center"/>
    </xf>
    <xf numFmtId="170" fontId="2" fillId="3" borderId="1" xfId="0" applyNumberFormat="1" applyFont="1" applyFill="1" applyBorder="1" applyAlignment="1">
      <alignment horizontal="center"/>
    </xf>
    <xf numFmtId="38" fontId="2" fillId="3" borderId="1" xfId="0" applyNumberFormat="1" applyFont="1" applyFill="1" applyBorder="1" applyAlignment="1">
      <alignment horizontal="center"/>
    </xf>
    <xf numFmtId="171" fontId="2" fillId="3" borderId="1" xfId="0" applyNumberFormat="1" applyFont="1" applyFill="1" applyBorder="1" applyAlignment="1">
      <alignment horizontal="center"/>
    </xf>
    <xf numFmtId="172" fontId="2" fillId="3" borderId="1" xfId="0" applyNumberFormat="1" applyFont="1" applyFill="1" applyBorder="1" applyAlignment="1">
      <alignment horizontal="center"/>
    </xf>
    <xf numFmtId="6" fontId="6" fillId="5" borderId="1" xfId="0" applyNumberFormat="1" applyFont="1" applyFill="1" applyBorder="1" applyAlignment="1">
      <alignment horizontal="center"/>
    </xf>
    <xf numFmtId="170" fontId="6" fillId="5" borderId="1" xfId="0" applyNumberFormat="1" applyFont="1" applyFill="1" applyBorder="1" applyAlignment="1">
      <alignment horizontal="center"/>
    </xf>
    <xf numFmtId="38" fontId="11" fillId="5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164" fontId="11" fillId="4" borderId="1" xfId="0" applyNumberFormat="1" applyFont="1" applyFill="1" applyBorder="1" applyAlignment="1">
      <alignment horizontal="center"/>
    </xf>
    <xf numFmtId="6" fontId="11" fillId="4" borderId="1" xfId="0" applyNumberFormat="1" applyFont="1" applyFill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/>
    </xf>
    <xf numFmtId="167" fontId="11" fillId="4" borderId="1" xfId="0" applyNumberFormat="1" applyFont="1" applyFill="1" applyBorder="1" applyAlignment="1">
      <alignment horizontal="center"/>
    </xf>
    <xf numFmtId="40" fontId="11" fillId="4" borderId="1" xfId="0" applyNumberFormat="1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1" fillId="4" borderId="0" xfId="0" applyFont="1" applyFill="1"/>
    <xf numFmtId="40" fontId="11" fillId="4" borderId="0" xfId="0" applyNumberFormat="1" applyFont="1" applyFill="1"/>
    <xf numFmtId="164" fontId="11" fillId="4" borderId="0" xfId="0" applyNumberFormat="1" applyFont="1" applyFill="1"/>
    <xf numFmtId="6" fontId="11" fillId="4" borderId="0" xfId="0" applyNumberFormat="1" applyFont="1" applyFill="1"/>
    <xf numFmtId="0" fontId="11" fillId="4" borderId="5" xfId="0" applyFont="1" applyFill="1" applyBorder="1"/>
    <xf numFmtId="164" fontId="11" fillId="4" borderId="5" xfId="0" applyNumberFormat="1" applyFont="1" applyFill="1" applyBorder="1"/>
    <xf numFmtId="6" fontId="11" fillId="4" borderId="5" xfId="0" applyNumberFormat="1" applyFont="1" applyFill="1" applyBorder="1"/>
    <xf numFmtId="168" fontId="3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4" fillId="3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6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170" fontId="3" fillId="3" borderId="1" xfId="0" applyNumberFormat="1" applyFont="1" applyFill="1" applyBorder="1" applyAlignment="1">
      <alignment horizontal="center"/>
    </xf>
    <xf numFmtId="172" fontId="3" fillId="3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3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3" borderId="0" xfId="0" applyFont="1" applyFill="1"/>
    <xf numFmtId="167" fontId="0" fillId="0" borderId="0" xfId="0" applyNumberFormat="1"/>
    <xf numFmtId="8" fontId="0" fillId="0" borderId="0" xfId="0" applyNumberFormat="1"/>
    <xf numFmtId="0" fontId="0" fillId="0" borderId="4" xfId="0" applyBorder="1" applyAlignment="1">
      <alignment horizontal="left"/>
    </xf>
    <xf numFmtId="164" fontId="0" fillId="0" borderId="4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4" xfId="0" applyNumberFormat="1" applyBorder="1" applyAlignment="1">
      <alignment horizontal="center"/>
    </xf>
    <xf numFmtId="40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40" fontId="0" fillId="0" borderId="2" xfId="0" applyNumberForma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/>
    </xf>
    <xf numFmtId="6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40" fontId="2" fillId="4" borderId="1" xfId="0" applyNumberFormat="1" applyFont="1" applyFill="1" applyBorder="1" applyAlignment="1">
      <alignment horizontal="center"/>
    </xf>
    <xf numFmtId="40" fontId="4" fillId="0" borderId="1" xfId="0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40" fontId="4" fillId="0" borderId="2" xfId="0" applyNumberFormat="1" applyFont="1" applyBorder="1" applyAlignment="1">
      <alignment horizontal="center"/>
    </xf>
    <xf numFmtId="6" fontId="4" fillId="0" borderId="2" xfId="0" applyNumberFormat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164" fontId="17" fillId="3" borderId="1" xfId="0" applyNumberFormat="1" applyFont="1" applyFill="1" applyBorder="1" applyAlignment="1">
      <alignment horizontal="center"/>
    </xf>
    <xf numFmtId="6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66" fontId="17" fillId="3" borderId="1" xfId="0" applyNumberFormat="1" applyFont="1" applyFill="1" applyBorder="1" applyAlignment="1">
      <alignment horizontal="center"/>
    </xf>
    <xf numFmtId="40" fontId="17" fillId="3" borderId="1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14" fontId="0" fillId="0" borderId="1" xfId="0" applyNumberFormat="1" applyBorder="1"/>
    <xf numFmtId="168" fontId="0" fillId="0" borderId="1" xfId="0" applyNumberFormat="1" applyBorder="1"/>
    <xf numFmtId="168" fontId="4" fillId="0" borderId="1" xfId="0" applyNumberFormat="1" applyFont="1" applyBorder="1"/>
    <xf numFmtId="168" fontId="4" fillId="5" borderId="1" xfId="0" applyNumberFormat="1" applyFont="1" applyFill="1" applyBorder="1"/>
    <xf numFmtId="168" fontId="4" fillId="0" borderId="0" xfId="0" applyNumberFormat="1" applyFont="1"/>
    <xf numFmtId="0" fontId="4" fillId="0" borderId="0" xfId="0" applyFont="1"/>
    <xf numFmtId="0" fontId="12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center"/>
    </xf>
    <xf numFmtId="40" fontId="3" fillId="3" borderId="0" xfId="0" applyNumberFormat="1" applyFont="1" applyFill="1" applyAlignment="1">
      <alignment horizontal="center"/>
    </xf>
    <xf numFmtId="0" fontId="20" fillId="4" borderId="1" xfId="0" applyFont="1" applyFill="1" applyBorder="1" applyAlignment="1">
      <alignment horizontal="right" vertical="center"/>
    </xf>
    <xf numFmtId="168" fontId="5" fillId="4" borderId="1" xfId="0" applyNumberFormat="1" applyFont="1" applyFill="1" applyBorder="1" applyAlignment="1">
      <alignment horizontal="right"/>
    </xf>
    <xf numFmtId="0" fontId="4" fillId="5" borderId="0" xfId="0" applyFont="1" applyFill="1"/>
    <xf numFmtId="14" fontId="0" fillId="0" borderId="1" xfId="0" applyNumberFormat="1" applyBorder="1" applyAlignment="1">
      <alignment horizontal="right"/>
    </xf>
    <xf numFmtId="14" fontId="5" fillId="4" borderId="1" xfId="0" applyNumberFormat="1" applyFont="1" applyFill="1" applyBorder="1" applyAlignment="1">
      <alignment horizontal="right"/>
    </xf>
    <xf numFmtId="6" fontId="4" fillId="5" borderId="1" xfId="0" applyNumberFormat="1" applyFont="1" applyFill="1" applyBorder="1" applyAlignment="1">
      <alignment horizontal="right"/>
    </xf>
    <xf numFmtId="0" fontId="15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left"/>
    </xf>
    <xf numFmtId="0" fontId="13" fillId="3" borderId="4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1" fontId="12" fillId="3" borderId="0" xfId="0" applyNumberFormat="1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167" fontId="19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right"/>
    </xf>
    <xf numFmtId="3" fontId="19" fillId="5" borderId="4" xfId="0" applyNumberFormat="1" applyFont="1" applyFill="1" applyBorder="1" applyAlignment="1">
      <alignment horizontal="right"/>
    </xf>
    <xf numFmtId="3" fontId="19" fillId="5" borderId="2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0" fontId="19" fillId="5" borderId="0" xfId="0" applyFont="1" applyFill="1" applyAlignment="1">
      <alignment horizontal="center" vertical="center"/>
    </xf>
    <xf numFmtId="0" fontId="23" fillId="5" borderId="2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F1A9-19DE-4A88-91E1-4DE6715F61E4}">
  <dimension ref="A1:AA86"/>
  <sheetViews>
    <sheetView topLeftCell="A5" zoomScale="80" zoomScaleNormal="80" workbookViewId="0">
      <selection activeCell="A69" sqref="A69:G86"/>
    </sheetView>
  </sheetViews>
  <sheetFormatPr defaultRowHeight="14.5" x14ac:dyDescent="0.35"/>
  <cols>
    <col min="1" max="1" width="49.26953125" customWidth="1"/>
    <col min="2" max="2" width="30.6328125" customWidth="1"/>
    <col min="3" max="3" width="16.6328125" style="3" customWidth="1"/>
    <col min="4" max="4" width="17.6328125" style="2" customWidth="1"/>
    <col min="5" max="5" width="12.81640625" style="4" customWidth="1"/>
    <col min="6" max="6" width="16.6328125" style="5" customWidth="1"/>
    <col min="7" max="7" width="67.08984375" style="2" customWidth="1"/>
    <col min="8" max="8" width="25.36328125" customWidth="1"/>
    <col min="9" max="9" width="17.81640625" customWidth="1"/>
    <col min="10" max="10" width="15.7265625" customWidth="1"/>
    <col min="11" max="11" width="15.90625" customWidth="1"/>
    <col min="12" max="12" width="17.1796875" customWidth="1"/>
    <col min="13" max="13" width="18.6328125" bestFit="1" customWidth="1"/>
    <col min="14" max="14" width="24.54296875" customWidth="1"/>
  </cols>
  <sheetData>
    <row r="1" spans="1:27" ht="18.5" x14ac:dyDescent="0.35">
      <c r="A1" s="19" t="s">
        <v>13</v>
      </c>
      <c r="B1" s="61"/>
      <c r="C1" s="62"/>
      <c r="D1" s="63"/>
      <c r="E1" s="64"/>
      <c r="F1" s="65"/>
      <c r="G1" s="6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18.5" x14ac:dyDescent="0.35">
      <c r="A2" s="166" t="s">
        <v>187</v>
      </c>
      <c r="B2" s="50" t="s">
        <v>0</v>
      </c>
      <c r="C2" s="51" t="s">
        <v>1</v>
      </c>
      <c r="D2" s="52" t="s">
        <v>2</v>
      </c>
      <c r="E2" s="53" t="s">
        <v>3</v>
      </c>
      <c r="F2" s="52" t="s">
        <v>4</v>
      </c>
      <c r="G2" s="54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5">
      <c r="A3" s="236" t="s">
        <v>189</v>
      </c>
      <c r="B3" s="56"/>
      <c r="C3" s="57"/>
      <c r="D3" s="58"/>
      <c r="E3" s="59"/>
      <c r="F3" s="60"/>
      <c r="G3" s="58"/>
    </row>
    <row r="4" spans="1:27" x14ac:dyDescent="0.35">
      <c r="A4" s="236" t="s">
        <v>188</v>
      </c>
      <c r="B4" s="49" t="s">
        <v>46</v>
      </c>
      <c r="I4" s="46"/>
      <c r="J4" s="25">
        <v>2025</v>
      </c>
      <c r="K4" s="45" t="s">
        <v>62</v>
      </c>
    </row>
    <row r="5" spans="1:27" x14ac:dyDescent="0.35">
      <c r="B5" s="8" t="s">
        <v>14</v>
      </c>
      <c r="C5" s="9">
        <v>44502</v>
      </c>
      <c r="D5" s="10">
        <v>6000</v>
      </c>
      <c r="E5" s="11">
        <v>0.5</v>
      </c>
      <c r="F5" s="10">
        <v>12000</v>
      </c>
      <c r="G5" s="26" t="s">
        <v>26</v>
      </c>
      <c r="I5" s="44" t="s">
        <v>61</v>
      </c>
      <c r="J5" s="47" t="s">
        <v>60</v>
      </c>
      <c r="K5" s="43" t="s">
        <v>59</v>
      </c>
    </row>
    <row r="6" spans="1:27" x14ac:dyDescent="0.35">
      <c r="B6" s="8" t="s">
        <v>41</v>
      </c>
      <c r="C6" s="9">
        <v>45216</v>
      </c>
      <c r="D6" s="10">
        <v>13000</v>
      </c>
      <c r="E6" s="11">
        <v>0.73</v>
      </c>
      <c r="F6" s="10">
        <f>D6/E6</f>
        <v>17808.219178082192</v>
      </c>
      <c r="G6" s="26" t="s">
        <v>26</v>
      </c>
      <c r="I6" s="42">
        <v>1</v>
      </c>
      <c r="J6" s="164">
        <f t="shared" ref="J6:J21" si="0">K6*I6</f>
        <v>16910</v>
      </c>
      <c r="K6" s="48">
        <v>16910</v>
      </c>
    </row>
    <row r="7" spans="1:27" x14ac:dyDescent="0.35">
      <c r="B7" s="8" t="s">
        <v>42</v>
      </c>
      <c r="C7" s="9">
        <v>45058</v>
      </c>
      <c r="D7" s="10">
        <v>16000</v>
      </c>
      <c r="E7" s="11">
        <v>0.84</v>
      </c>
      <c r="F7" s="10">
        <f>D7/E7</f>
        <v>19047.61904761905</v>
      </c>
      <c r="G7" s="26" t="s">
        <v>26</v>
      </c>
      <c r="I7" s="42">
        <v>1.5</v>
      </c>
      <c r="J7" s="164">
        <f t="shared" si="0"/>
        <v>18750</v>
      </c>
      <c r="K7" s="48">
        <v>12500</v>
      </c>
    </row>
    <row r="8" spans="1:27" x14ac:dyDescent="0.35">
      <c r="B8" s="8"/>
      <c r="C8" s="14" t="s">
        <v>12</v>
      </c>
      <c r="D8" s="12">
        <f>SUM(D5:D7)</f>
        <v>35000</v>
      </c>
      <c r="E8" s="15">
        <f>SUM(E5:E7)</f>
        <v>2.0699999999999998</v>
      </c>
      <c r="F8" s="12">
        <f>D8/E8</f>
        <v>16908.212560386473</v>
      </c>
      <c r="G8" s="26"/>
      <c r="I8" s="42">
        <v>2</v>
      </c>
      <c r="J8" s="164">
        <f t="shared" si="0"/>
        <v>22000</v>
      </c>
      <c r="K8" s="48">
        <v>11000</v>
      </c>
    </row>
    <row r="9" spans="1:27" x14ac:dyDescent="0.35">
      <c r="B9" s="8"/>
      <c r="C9" s="9"/>
      <c r="D9" s="10"/>
      <c r="E9" s="11"/>
      <c r="F9" s="10"/>
      <c r="G9" s="26"/>
      <c r="I9" s="42">
        <v>2.5</v>
      </c>
      <c r="J9" s="164">
        <f t="shared" si="0"/>
        <v>23750</v>
      </c>
      <c r="K9" s="48">
        <v>9500</v>
      </c>
    </row>
    <row r="10" spans="1:27" x14ac:dyDescent="0.35">
      <c r="B10" s="49" t="s">
        <v>48</v>
      </c>
      <c r="C10" s="9"/>
      <c r="D10" s="10"/>
      <c r="E10" s="11"/>
      <c r="F10" s="10"/>
      <c r="G10" s="26"/>
      <c r="I10" s="42">
        <v>3</v>
      </c>
      <c r="J10" s="164">
        <f t="shared" si="0"/>
        <v>25500</v>
      </c>
      <c r="K10" s="48">
        <v>8500</v>
      </c>
    </row>
    <row r="11" spans="1:27" x14ac:dyDescent="0.35">
      <c r="B11" s="8" t="s">
        <v>39</v>
      </c>
      <c r="C11" s="9">
        <v>45145</v>
      </c>
      <c r="D11" s="10">
        <v>15000</v>
      </c>
      <c r="E11" s="11">
        <v>1.46</v>
      </c>
      <c r="F11" s="10">
        <f>D11/E11</f>
        <v>10273.972602739726</v>
      </c>
      <c r="G11" s="35" t="s">
        <v>40</v>
      </c>
      <c r="I11" s="42">
        <v>4</v>
      </c>
      <c r="J11" s="164">
        <f t="shared" si="0"/>
        <v>27000</v>
      </c>
      <c r="K11" s="48">
        <v>6750</v>
      </c>
    </row>
    <row r="12" spans="1:27" x14ac:dyDescent="0.35">
      <c r="B12" s="8" t="s">
        <v>15</v>
      </c>
      <c r="C12" s="9">
        <v>45656</v>
      </c>
      <c r="D12" s="10">
        <v>10800</v>
      </c>
      <c r="E12" s="11">
        <v>1.9</v>
      </c>
      <c r="F12" s="10">
        <f>D12/E12</f>
        <v>5684.21052631579</v>
      </c>
      <c r="G12" s="26" t="s">
        <v>26</v>
      </c>
      <c r="I12" s="42">
        <v>5</v>
      </c>
      <c r="J12" s="164">
        <f t="shared" si="0"/>
        <v>28750</v>
      </c>
      <c r="K12" s="48">
        <v>5750</v>
      </c>
    </row>
    <row r="13" spans="1:27" x14ac:dyDescent="0.35">
      <c r="B13" s="8" t="s">
        <v>16</v>
      </c>
      <c r="C13" s="9">
        <v>44834</v>
      </c>
      <c r="D13" s="10">
        <v>20000</v>
      </c>
      <c r="E13" s="11">
        <v>2</v>
      </c>
      <c r="F13" s="10">
        <v>10000</v>
      </c>
      <c r="G13" s="26" t="s">
        <v>26</v>
      </c>
      <c r="H13" s="6"/>
      <c r="I13" s="42">
        <v>7</v>
      </c>
      <c r="J13" s="164">
        <f t="shared" si="0"/>
        <v>31500</v>
      </c>
      <c r="K13" s="48">
        <v>4500</v>
      </c>
    </row>
    <row r="14" spans="1:27" x14ac:dyDescent="0.35">
      <c r="C14" s="14" t="s">
        <v>12</v>
      </c>
      <c r="D14" s="12">
        <f>SUM(D11:D13)</f>
        <v>45800</v>
      </c>
      <c r="E14" s="13">
        <f>SUM(E11:E13)</f>
        <v>5.3599999999999994</v>
      </c>
      <c r="F14" s="12">
        <f>D14/E14</f>
        <v>8544.7761194029863</v>
      </c>
      <c r="H14" s="6"/>
      <c r="I14" s="42">
        <v>10</v>
      </c>
      <c r="J14" s="164">
        <f t="shared" si="0"/>
        <v>35000</v>
      </c>
      <c r="K14" s="48">
        <v>3500</v>
      </c>
    </row>
    <row r="15" spans="1:27" x14ac:dyDescent="0.35">
      <c r="H15" s="6"/>
      <c r="I15" s="42">
        <v>15</v>
      </c>
      <c r="J15" s="164">
        <f t="shared" si="0"/>
        <v>37500</v>
      </c>
      <c r="K15" s="48">
        <v>2500</v>
      </c>
    </row>
    <row r="16" spans="1:27" s="6" customFormat="1" x14ac:dyDescent="0.35">
      <c r="B16" s="49" t="s">
        <v>63</v>
      </c>
      <c r="C16" s="3"/>
      <c r="D16" s="2"/>
      <c r="E16" s="4"/>
      <c r="F16" s="5"/>
      <c r="G16" s="2"/>
      <c r="I16" s="42">
        <v>20</v>
      </c>
      <c r="J16" s="164">
        <f t="shared" si="0"/>
        <v>39000</v>
      </c>
      <c r="K16" s="48">
        <v>1950</v>
      </c>
    </row>
    <row r="17" spans="2:16" s="6" customFormat="1" x14ac:dyDescent="0.35">
      <c r="B17" s="8" t="s">
        <v>21</v>
      </c>
      <c r="C17" s="9">
        <v>45191</v>
      </c>
      <c r="D17" s="10">
        <v>20000</v>
      </c>
      <c r="E17" s="11">
        <v>7.5</v>
      </c>
      <c r="F17" s="10">
        <f t="shared" ref="F17:F38" si="1">D17/E17</f>
        <v>2666.6666666666665</v>
      </c>
      <c r="G17" s="26" t="s">
        <v>26</v>
      </c>
      <c r="I17" s="42">
        <v>25</v>
      </c>
      <c r="J17" s="164">
        <f t="shared" si="0"/>
        <v>41250</v>
      </c>
      <c r="K17" s="48">
        <v>1650</v>
      </c>
    </row>
    <row r="18" spans="2:16" s="6" customFormat="1" x14ac:dyDescent="0.35">
      <c r="B18" s="8" t="s">
        <v>44</v>
      </c>
      <c r="C18" s="9">
        <v>44804</v>
      </c>
      <c r="D18" s="10">
        <v>17000</v>
      </c>
      <c r="E18" s="11">
        <v>9.61</v>
      </c>
      <c r="F18" s="10">
        <f>D18/E18</f>
        <v>1768.9906347554631</v>
      </c>
      <c r="G18" s="26" t="s">
        <v>26</v>
      </c>
      <c r="I18" s="42">
        <v>30</v>
      </c>
      <c r="J18" s="164">
        <f t="shared" si="0"/>
        <v>45000</v>
      </c>
      <c r="K18" s="48">
        <v>1500</v>
      </c>
    </row>
    <row r="19" spans="2:16" s="6" customFormat="1" x14ac:dyDescent="0.35">
      <c r="B19" s="8" t="s">
        <v>22</v>
      </c>
      <c r="C19" s="9">
        <v>45188</v>
      </c>
      <c r="D19" s="10">
        <v>32500</v>
      </c>
      <c r="E19" s="11">
        <v>9.9</v>
      </c>
      <c r="F19" s="10">
        <f t="shared" si="1"/>
        <v>3282.8282828282827</v>
      </c>
      <c r="G19" s="26" t="s">
        <v>26</v>
      </c>
      <c r="H19"/>
      <c r="I19" s="42">
        <v>40</v>
      </c>
      <c r="J19" s="164">
        <f t="shared" si="0"/>
        <v>53400</v>
      </c>
      <c r="K19" s="48">
        <v>1335</v>
      </c>
      <c r="P19" s="7"/>
    </row>
    <row r="20" spans="2:16" x14ac:dyDescent="0.35">
      <c r="B20" s="8" t="s">
        <v>23</v>
      </c>
      <c r="C20" s="9">
        <v>44624</v>
      </c>
      <c r="D20" s="10">
        <v>31000</v>
      </c>
      <c r="E20" s="11">
        <v>9.9600000000000009</v>
      </c>
      <c r="F20" s="10">
        <f t="shared" si="1"/>
        <v>3112.4497991967869</v>
      </c>
      <c r="G20" s="26" t="s">
        <v>26</v>
      </c>
      <c r="I20" s="165">
        <v>50</v>
      </c>
      <c r="J20" s="164">
        <f t="shared" si="0"/>
        <v>65000</v>
      </c>
      <c r="K20" s="48">
        <v>1300</v>
      </c>
    </row>
    <row r="21" spans="2:16" x14ac:dyDescent="0.35">
      <c r="B21" s="8" t="s">
        <v>23</v>
      </c>
      <c r="C21" s="9">
        <v>45572</v>
      </c>
      <c r="D21" s="10">
        <v>35000</v>
      </c>
      <c r="E21" s="11">
        <v>9.9600000000000009</v>
      </c>
      <c r="F21" s="10">
        <f t="shared" si="1"/>
        <v>3514.056224899598</v>
      </c>
      <c r="G21" s="26" t="s">
        <v>26</v>
      </c>
      <c r="I21" s="165">
        <v>100</v>
      </c>
      <c r="J21" s="164">
        <f t="shared" si="0"/>
        <v>120000</v>
      </c>
      <c r="K21" s="48">
        <v>1200</v>
      </c>
    </row>
    <row r="22" spans="2:16" x14ac:dyDescent="0.35">
      <c r="B22" s="8"/>
      <c r="C22" s="14" t="s">
        <v>12</v>
      </c>
      <c r="D22" s="12">
        <f>SUM(D17:D21)</f>
        <v>135500</v>
      </c>
      <c r="E22" s="15">
        <f>SUM(E17:E21)</f>
        <v>46.93</v>
      </c>
      <c r="F22" s="12">
        <f t="shared" si="1"/>
        <v>2887.2789260600894</v>
      </c>
      <c r="G22" s="26"/>
    </row>
    <row r="23" spans="2:16" x14ac:dyDescent="0.35">
      <c r="B23" s="8"/>
      <c r="C23" s="9"/>
      <c r="D23" s="10"/>
      <c r="E23" s="11"/>
      <c r="F23" s="10"/>
      <c r="G23" s="26"/>
    </row>
    <row r="24" spans="2:16" x14ac:dyDescent="0.35">
      <c r="B24" s="49" t="s">
        <v>49</v>
      </c>
      <c r="C24" s="9"/>
      <c r="D24" s="10"/>
      <c r="E24" s="11"/>
      <c r="F24" s="10"/>
      <c r="G24" s="26"/>
    </row>
    <row r="25" spans="2:16" x14ac:dyDescent="0.35">
      <c r="B25" s="8" t="s">
        <v>47</v>
      </c>
      <c r="C25" s="9">
        <v>44728</v>
      </c>
      <c r="D25" s="10">
        <v>18000</v>
      </c>
      <c r="E25" s="11">
        <v>10</v>
      </c>
      <c r="F25" s="10">
        <f>D25/E25</f>
        <v>1800</v>
      </c>
      <c r="G25" s="26"/>
    </row>
    <row r="26" spans="2:16" x14ac:dyDescent="0.35">
      <c r="B26" s="8" t="s">
        <v>17</v>
      </c>
      <c r="C26" s="9">
        <v>45009</v>
      </c>
      <c r="D26" s="10">
        <v>17500</v>
      </c>
      <c r="E26" s="11">
        <v>10</v>
      </c>
      <c r="F26" s="10">
        <f>D26/E26</f>
        <v>1750</v>
      </c>
      <c r="G26" s="26" t="s">
        <v>26</v>
      </c>
      <c r="N26" s="1"/>
    </row>
    <row r="27" spans="2:16" x14ac:dyDescent="0.35">
      <c r="B27" s="8" t="s">
        <v>24</v>
      </c>
      <c r="C27" s="9">
        <v>45222</v>
      </c>
      <c r="D27" s="10">
        <v>32000</v>
      </c>
      <c r="E27" s="11">
        <v>10.035</v>
      </c>
      <c r="F27" s="10">
        <f t="shared" si="1"/>
        <v>3188.8390632785249</v>
      </c>
      <c r="G27" s="26" t="s">
        <v>26</v>
      </c>
      <c r="N27" s="1"/>
    </row>
    <row r="28" spans="2:16" x14ac:dyDescent="0.35">
      <c r="B28" s="8" t="s">
        <v>153</v>
      </c>
      <c r="C28" s="9">
        <v>44939</v>
      </c>
      <c r="D28" s="10">
        <v>49900</v>
      </c>
      <c r="E28" s="11">
        <v>20</v>
      </c>
      <c r="F28" s="10">
        <f t="shared" si="1"/>
        <v>2495</v>
      </c>
      <c r="G28" s="26"/>
      <c r="N28" s="1"/>
    </row>
    <row r="29" spans="2:16" x14ac:dyDescent="0.35">
      <c r="B29" s="8" t="s">
        <v>18</v>
      </c>
      <c r="C29" s="9">
        <v>45197</v>
      </c>
      <c r="D29" s="10">
        <v>35000</v>
      </c>
      <c r="E29" s="11">
        <v>20</v>
      </c>
      <c r="F29" s="10">
        <f t="shared" si="1"/>
        <v>1750</v>
      </c>
      <c r="G29" s="26" t="s">
        <v>26</v>
      </c>
    </row>
    <row r="30" spans="2:16" x14ac:dyDescent="0.35">
      <c r="B30" s="8" t="s">
        <v>19</v>
      </c>
      <c r="C30" s="9">
        <v>45364</v>
      </c>
      <c r="D30" s="10">
        <v>22500</v>
      </c>
      <c r="E30" s="11">
        <v>20</v>
      </c>
      <c r="F30" s="10">
        <f t="shared" si="1"/>
        <v>1125</v>
      </c>
      <c r="G30" s="26" t="s">
        <v>26</v>
      </c>
    </row>
    <row r="31" spans="2:16" x14ac:dyDescent="0.35">
      <c r="B31" s="8"/>
      <c r="C31" s="14" t="s">
        <v>12</v>
      </c>
      <c r="D31" s="12">
        <f>SUM(D25:D30)</f>
        <v>174900</v>
      </c>
      <c r="E31" s="15">
        <f>SUM(E25:E30)</f>
        <v>90.034999999999997</v>
      </c>
      <c r="F31" s="12">
        <f t="shared" si="1"/>
        <v>1942.5778863775199</v>
      </c>
      <c r="G31" s="26"/>
    </row>
    <row r="32" spans="2:16" x14ac:dyDescent="0.35">
      <c r="B32" s="8"/>
      <c r="C32" s="9"/>
      <c r="D32" s="10"/>
      <c r="E32" s="11"/>
      <c r="F32" s="10"/>
      <c r="G32" s="26"/>
    </row>
    <row r="33" spans="2:7" x14ac:dyDescent="0.35">
      <c r="B33" s="49" t="s">
        <v>64</v>
      </c>
      <c r="C33" s="9"/>
      <c r="D33" s="10"/>
      <c r="E33" s="11"/>
      <c r="F33" s="10"/>
      <c r="G33" s="26"/>
    </row>
    <row r="34" spans="2:7" x14ac:dyDescent="0.35">
      <c r="B34" s="8" t="s">
        <v>25</v>
      </c>
      <c r="C34" s="9">
        <v>45601</v>
      </c>
      <c r="D34" s="10">
        <v>64000</v>
      </c>
      <c r="E34" s="11">
        <v>20.87</v>
      </c>
      <c r="F34" s="10">
        <f t="shared" si="1"/>
        <v>3066.6027791087686</v>
      </c>
      <c r="G34" s="27" t="s">
        <v>38</v>
      </c>
    </row>
    <row r="35" spans="2:7" x14ac:dyDescent="0.35">
      <c r="B35" s="8" t="s">
        <v>37</v>
      </c>
      <c r="C35" s="9">
        <v>44692</v>
      </c>
      <c r="D35" s="10">
        <v>43800</v>
      </c>
      <c r="E35" s="11">
        <v>30</v>
      </c>
      <c r="F35" s="10">
        <f t="shared" si="1"/>
        <v>1460</v>
      </c>
      <c r="G35" s="26" t="s">
        <v>26</v>
      </c>
    </row>
    <row r="36" spans="2:7" x14ac:dyDescent="0.35">
      <c r="B36" s="8" t="s">
        <v>37</v>
      </c>
      <c r="C36" s="9">
        <v>45098</v>
      </c>
      <c r="D36" s="10">
        <v>50000</v>
      </c>
      <c r="E36" s="11">
        <v>30</v>
      </c>
      <c r="F36" s="10">
        <f t="shared" si="1"/>
        <v>1666.6666666666667</v>
      </c>
      <c r="G36" s="26" t="s">
        <v>26</v>
      </c>
    </row>
    <row r="37" spans="2:7" x14ac:dyDescent="0.35">
      <c r="B37" s="8" t="s">
        <v>20</v>
      </c>
      <c r="C37" s="9">
        <v>44379</v>
      </c>
      <c r="D37" s="10">
        <v>40000</v>
      </c>
      <c r="E37" s="11">
        <v>39.979999999999997</v>
      </c>
      <c r="F37" s="10">
        <f t="shared" si="1"/>
        <v>1000.5002501250626</v>
      </c>
      <c r="G37" s="8"/>
    </row>
    <row r="38" spans="2:7" x14ac:dyDescent="0.35">
      <c r="C38" s="14" t="s">
        <v>12</v>
      </c>
      <c r="D38" s="12">
        <f>SUM(D34:D37)</f>
        <v>197800</v>
      </c>
      <c r="E38" s="15">
        <f>SUM(E34:E37)</f>
        <v>120.85</v>
      </c>
      <c r="F38" s="12">
        <f t="shared" si="1"/>
        <v>1636.7397600330989</v>
      </c>
      <c r="G38"/>
    </row>
    <row r="39" spans="2:7" x14ac:dyDescent="0.35">
      <c r="E39" s="5"/>
      <c r="F39" s="2"/>
      <c r="G39"/>
    </row>
    <row r="40" spans="2:7" x14ac:dyDescent="0.35">
      <c r="B40" s="30" t="s">
        <v>54</v>
      </c>
      <c r="C40"/>
      <c r="D40"/>
      <c r="E40"/>
      <c r="F40"/>
      <c r="G40"/>
    </row>
    <row r="41" spans="2:7" x14ac:dyDescent="0.35">
      <c r="B41" t="s">
        <v>43</v>
      </c>
      <c r="C41" s="3">
        <v>44914</v>
      </c>
      <c r="D41" s="2">
        <v>62000</v>
      </c>
      <c r="E41" s="5">
        <v>40</v>
      </c>
      <c r="F41" s="10">
        <f t="shared" ref="F41:F46" si="2">D41/E41</f>
        <v>1550</v>
      </c>
      <c r="G41" s="26" t="s">
        <v>26</v>
      </c>
    </row>
    <row r="42" spans="2:7" x14ac:dyDescent="0.35">
      <c r="B42" s="16" t="s">
        <v>33</v>
      </c>
      <c r="C42" s="17">
        <v>45210</v>
      </c>
      <c r="D42" s="18">
        <v>55000</v>
      </c>
      <c r="E42" s="36">
        <v>40</v>
      </c>
      <c r="F42" s="10">
        <f t="shared" si="2"/>
        <v>1375</v>
      </c>
      <c r="G42" s="26" t="s">
        <v>26</v>
      </c>
    </row>
    <row r="43" spans="2:7" x14ac:dyDescent="0.35">
      <c r="B43" s="16" t="s">
        <v>34</v>
      </c>
      <c r="C43" s="17">
        <v>45222</v>
      </c>
      <c r="D43" s="18">
        <v>50000</v>
      </c>
      <c r="E43" s="36">
        <v>40</v>
      </c>
      <c r="F43" s="10">
        <f t="shared" si="2"/>
        <v>1250</v>
      </c>
      <c r="G43" s="26" t="s">
        <v>26</v>
      </c>
    </row>
    <row r="44" spans="2:7" x14ac:dyDescent="0.35">
      <c r="B44" s="16" t="s">
        <v>35</v>
      </c>
      <c r="C44" s="17">
        <v>45234</v>
      </c>
      <c r="D44" s="18">
        <v>55000</v>
      </c>
      <c r="E44" s="36">
        <v>40</v>
      </c>
      <c r="F44" s="10">
        <f t="shared" si="2"/>
        <v>1375</v>
      </c>
      <c r="G44" s="26" t="s">
        <v>26</v>
      </c>
    </row>
    <row r="45" spans="2:7" x14ac:dyDescent="0.35">
      <c r="B45" s="16" t="s">
        <v>36</v>
      </c>
      <c r="C45" s="17">
        <v>45001</v>
      </c>
      <c r="D45" s="18">
        <v>45000</v>
      </c>
      <c r="E45" s="36">
        <v>40</v>
      </c>
      <c r="F45" s="10">
        <f t="shared" si="2"/>
        <v>1125</v>
      </c>
      <c r="G45" s="26" t="s">
        <v>26</v>
      </c>
    </row>
    <row r="46" spans="2:7" x14ac:dyDescent="0.35">
      <c r="C46" s="14" t="s">
        <v>12</v>
      </c>
      <c r="D46" s="12">
        <f>SUM(D41:D45)</f>
        <v>267000</v>
      </c>
      <c r="E46" s="13">
        <f>SUM(E41:E45)</f>
        <v>200</v>
      </c>
      <c r="F46" s="12">
        <f t="shared" si="2"/>
        <v>1335</v>
      </c>
    </row>
    <row r="48" spans="2:7" x14ac:dyDescent="0.35">
      <c r="B48" s="66" t="s">
        <v>55</v>
      </c>
      <c r="C48"/>
      <c r="D48"/>
      <c r="E48"/>
      <c r="F48"/>
      <c r="G48"/>
    </row>
    <row r="49" spans="2:7" x14ac:dyDescent="0.35">
      <c r="B49" s="39" t="s">
        <v>52</v>
      </c>
      <c r="C49" s="37">
        <v>44876</v>
      </c>
      <c r="D49" s="67">
        <v>68730</v>
      </c>
      <c r="E49" s="16">
        <v>53.18</v>
      </c>
      <c r="F49" s="10">
        <f>D49/E49</f>
        <v>1292.4031590823618</v>
      </c>
      <c r="G49" s="38" t="s">
        <v>51</v>
      </c>
    </row>
    <row r="50" spans="2:7" x14ac:dyDescent="0.35">
      <c r="B50" s="8" t="s">
        <v>45</v>
      </c>
      <c r="C50" s="9">
        <v>44872</v>
      </c>
      <c r="D50" s="10">
        <v>87000</v>
      </c>
      <c r="E50" s="11">
        <v>80</v>
      </c>
      <c r="F50" s="10">
        <f t="shared" ref="F50:F55" si="3">D50/E50</f>
        <v>1087.5</v>
      </c>
      <c r="G50" s="26" t="s">
        <v>26</v>
      </c>
    </row>
    <row r="51" spans="2:7" x14ac:dyDescent="0.35">
      <c r="B51" s="8" t="s">
        <v>31</v>
      </c>
      <c r="C51" s="9">
        <v>44792</v>
      </c>
      <c r="D51" s="10">
        <v>100000</v>
      </c>
      <c r="E51" s="11">
        <v>80</v>
      </c>
      <c r="F51" s="10">
        <f t="shared" si="3"/>
        <v>1250</v>
      </c>
      <c r="G51" s="26" t="s">
        <v>26</v>
      </c>
    </row>
    <row r="52" spans="2:7" x14ac:dyDescent="0.35">
      <c r="B52" s="8" t="s">
        <v>32</v>
      </c>
      <c r="C52" s="9">
        <v>44327</v>
      </c>
      <c r="D52" s="10">
        <v>125000</v>
      </c>
      <c r="E52" s="11">
        <v>80</v>
      </c>
      <c r="F52" s="10">
        <f t="shared" si="3"/>
        <v>1562.5</v>
      </c>
      <c r="G52" s="26" t="s">
        <v>26</v>
      </c>
    </row>
    <row r="53" spans="2:7" x14ac:dyDescent="0.35">
      <c r="B53" s="8" t="s">
        <v>50</v>
      </c>
      <c r="C53" s="9">
        <v>44804</v>
      </c>
      <c r="D53" s="10">
        <v>160000</v>
      </c>
      <c r="E53" s="11">
        <v>100</v>
      </c>
      <c r="F53" s="10">
        <f>D53/E53</f>
        <v>1600</v>
      </c>
      <c r="G53" s="26" t="s">
        <v>26</v>
      </c>
    </row>
    <row r="54" spans="2:7" x14ac:dyDescent="0.35">
      <c r="B54" s="8" t="s">
        <v>27</v>
      </c>
      <c r="C54" s="9">
        <v>45110</v>
      </c>
      <c r="D54" s="10">
        <v>117500</v>
      </c>
      <c r="E54" s="11">
        <v>100</v>
      </c>
      <c r="F54" s="10">
        <f>D54/E54</f>
        <v>1175</v>
      </c>
      <c r="G54" s="26" t="s">
        <v>26</v>
      </c>
    </row>
    <row r="55" spans="2:7" x14ac:dyDescent="0.35">
      <c r="C55" s="28" t="s">
        <v>12</v>
      </c>
      <c r="D55" s="12">
        <f>SUM(D49:D54)</f>
        <v>658230</v>
      </c>
      <c r="E55" s="15">
        <f>SUM(E49:E54)</f>
        <v>493.18</v>
      </c>
      <c r="F55" s="12">
        <f t="shared" si="3"/>
        <v>1334.6648282574313</v>
      </c>
      <c r="G55"/>
    </row>
    <row r="56" spans="2:7" x14ac:dyDescent="0.35">
      <c r="E56" s="5"/>
      <c r="F56" s="2"/>
      <c r="G56"/>
    </row>
    <row r="57" spans="2:7" x14ac:dyDescent="0.35">
      <c r="B57" s="20" t="s">
        <v>53</v>
      </c>
      <c r="C57"/>
      <c r="D57"/>
      <c r="E57"/>
      <c r="F57"/>
      <c r="G57"/>
    </row>
    <row r="58" spans="2:7" x14ac:dyDescent="0.35">
      <c r="B58" s="8" t="s">
        <v>56</v>
      </c>
      <c r="C58" s="9">
        <v>44663</v>
      </c>
      <c r="D58" s="10">
        <v>198500</v>
      </c>
      <c r="E58" s="40">
        <v>160</v>
      </c>
      <c r="F58" s="10">
        <f t="shared" ref="F58:F63" si="4">D58/E58</f>
        <v>1240.625</v>
      </c>
      <c r="G58" s="41" t="s">
        <v>57</v>
      </c>
    </row>
    <row r="59" spans="2:7" x14ac:dyDescent="0.35">
      <c r="B59" s="8" t="s">
        <v>28</v>
      </c>
      <c r="C59" s="9">
        <v>45625</v>
      </c>
      <c r="D59" s="10">
        <v>175000</v>
      </c>
      <c r="E59" s="11">
        <v>160</v>
      </c>
      <c r="F59" s="10">
        <f t="shared" si="4"/>
        <v>1093.75</v>
      </c>
      <c r="G59" s="26" t="s">
        <v>26</v>
      </c>
    </row>
    <row r="60" spans="2:7" x14ac:dyDescent="0.35">
      <c r="B60" s="8" t="s">
        <v>29</v>
      </c>
      <c r="C60" s="9">
        <v>44704</v>
      </c>
      <c r="D60" s="10">
        <v>160000</v>
      </c>
      <c r="E60" s="11">
        <v>160</v>
      </c>
      <c r="F60" s="10">
        <f t="shared" si="4"/>
        <v>1000</v>
      </c>
      <c r="G60" s="26" t="s">
        <v>26</v>
      </c>
    </row>
    <row r="61" spans="2:7" x14ac:dyDescent="0.35">
      <c r="B61" s="8" t="s">
        <v>174</v>
      </c>
      <c r="C61" s="9">
        <v>44974</v>
      </c>
      <c r="D61" s="10">
        <v>400000</v>
      </c>
      <c r="E61" s="11">
        <v>238.84</v>
      </c>
      <c r="F61" s="10">
        <f t="shared" si="4"/>
        <v>1674.7613465081226</v>
      </c>
      <c r="G61" s="26"/>
    </row>
    <row r="62" spans="2:7" x14ac:dyDescent="0.35">
      <c r="B62" s="8" t="s">
        <v>30</v>
      </c>
      <c r="C62" s="9">
        <v>44958</v>
      </c>
      <c r="D62" s="10">
        <v>550000</v>
      </c>
      <c r="E62" s="11">
        <v>600</v>
      </c>
      <c r="F62" s="10">
        <f t="shared" si="4"/>
        <v>916.66666666666663</v>
      </c>
      <c r="G62" s="27" t="s">
        <v>58</v>
      </c>
    </row>
    <row r="63" spans="2:7" x14ac:dyDescent="0.35">
      <c r="C63" s="14" t="s">
        <v>12</v>
      </c>
      <c r="D63" s="12">
        <f>SUM(D53:D62)</f>
        <v>2419230</v>
      </c>
      <c r="E63" s="13">
        <f>SUM(E53:E62)</f>
        <v>2012.02</v>
      </c>
      <c r="F63" s="12">
        <f t="shared" si="4"/>
        <v>1202.3886442480691</v>
      </c>
    </row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</sheetData>
  <phoneticPr fontId="10" type="noConversion"/>
  <conditionalFormatting sqref="B6:F7 B8 D8:F8 B9:F9 C10:F10 B11:F13 F14 B30:E30 B31 D31:E31 B32:E32 C33:E33 G34 B34:E36 B42:E45 B62:E62 G62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106E-410B-4DEC-A24B-19976C14637E}">
  <dimension ref="A1:AM53"/>
  <sheetViews>
    <sheetView topLeftCell="A40" zoomScale="70" zoomScaleNormal="70" workbookViewId="0">
      <selection activeCell="F16" sqref="F16"/>
    </sheetView>
  </sheetViews>
  <sheetFormatPr defaultRowHeight="14.5" x14ac:dyDescent="0.35"/>
  <cols>
    <col min="1" max="1" width="37" customWidth="1"/>
    <col min="2" max="2" width="18.26953125" customWidth="1"/>
    <col min="3" max="3" width="22.90625" customWidth="1"/>
    <col min="4" max="4" width="13.54296875" customWidth="1"/>
    <col min="5" max="5" width="15.81640625" customWidth="1"/>
    <col min="6" max="6" width="29.08984375" customWidth="1"/>
    <col min="7" max="7" width="18.1796875" customWidth="1"/>
    <col min="8" max="8" width="14.36328125" customWidth="1"/>
    <col min="9" max="9" width="13.1796875" customWidth="1"/>
    <col min="10" max="10" width="12.6328125" customWidth="1"/>
    <col min="11" max="11" width="17.1796875" customWidth="1"/>
    <col min="12" max="12" width="14" customWidth="1"/>
    <col min="13" max="13" width="14.08984375" customWidth="1"/>
    <col min="14" max="14" width="16.08984375" customWidth="1"/>
    <col min="15" max="15" width="17.81640625" customWidth="1"/>
    <col min="16" max="16" width="20.54296875" customWidth="1"/>
    <col min="17" max="17" width="19" customWidth="1"/>
    <col min="18" max="18" width="18.81640625" customWidth="1"/>
    <col min="19" max="19" width="17.1796875" customWidth="1"/>
    <col min="20" max="20" width="26.54296875" customWidth="1"/>
    <col min="21" max="21" width="18.81640625" customWidth="1"/>
  </cols>
  <sheetData>
    <row r="1" spans="1:21" s="137" customFormat="1" ht="15.5" x14ac:dyDescent="0.35">
      <c r="A1" s="156" t="s">
        <v>13</v>
      </c>
      <c r="B1" s="29" t="s">
        <v>0</v>
      </c>
      <c r="C1" s="20" t="s">
        <v>6</v>
      </c>
      <c r="D1" s="21" t="s">
        <v>1</v>
      </c>
      <c r="E1" s="22" t="s">
        <v>2</v>
      </c>
      <c r="F1" s="20" t="s">
        <v>7</v>
      </c>
      <c r="G1" s="22" t="s">
        <v>65</v>
      </c>
      <c r="H1" s="22" t="s">
        <v>66</v>
      </c>
      <c r="I1" s="68" t="s">
        <v>67</v>
      </c>
      <c r="J1" s="22" t="s">
        <v>68</v>
      </c>
      <c r="K1" s="22" t="s">
        <v>69</v>
      </c>
      <c r="L1" s="22" t="s">
        <v>70</v>
      </c>
      <c r="M1" s="69" t="s">
        <v>71</v>
      </c>
      <c r="N1" s="22" t="s">
        <v>72</v>
      </c>
      <c r="O1" s="23" t="s">
        <v>73</v>
      </c>
      <c r="P1" s="20" t="s">
        <v>5</v>
      </c>
      <c r="Q1" s="20" t="s">
        <v>74</v>
      </c>
      <c r="R1" s="20" t="s">
        <v>8</v>
      </c>
      <c r="S1" s="20" t="s">
        <v>75</v>
      </c>
    </row>
    <row r="2" spans="1:21" s="137" customFormat="1" ht="15.5" x14ac:dyDescent="0.35">
      <c r="A2" s="156" t="s">
        <v>109</v>
      </c>
      <c r="B2" s="139" t="s">
        <v>76</v>
      </c>
      <c r="C2" s="138" t="s">
        <v>77</v>
      </c>
      <c r="D2" s="140">
        <v>45124</v>
      </c>
      <c r="E2" s="141">
        <v>379900</v>
      </c>
      <c r="F2" s="138" t="s">
        <v>9</v>
      </c>
      <c r="G2" s="141">
        <v>344900</v>
      </c>
      <c r="H2" s="141">
        <v>144700</v>
      </c>
      <c r="I2" s="142">
        <f>H2/G2*100</f>
        <v>41.954189620179761</v>
      </c>
      <c r="J2" s="141">
        <v>289332</v>
      </c>
      <c r="K2" s="141">
        <f>G2-254132</f>
        <v>90768</v>
      </c>
      <c r="L2" s="141">
        <v>35200</v>
      </c>
      <c r="M2" s="143">
        <v>100</v>
      </c>
      <c r="N2" s="141">
        <f>K2/M2</f>
        <v>907.68</v>
      </c>
      <c r="O2" s="144">
        <v>100</v>
      </c>
      <c r="P2" s="26" t="s">
        <v>26</v>
      </c>
      <c r="Q2" s="145">
        <v>45576</v>
      </c>
      <c r="R2" s="146" t="s">
        <v>11</v>
      </c>
      <c r="S2" s="138" t="s">
        <v>78</v>
      </c>
    </row>
    <row r="3" spans="1:21" s="137" customFormat="1" x14ac:dyDescent="0.35">
      <c r="A3" s="237" t="s">
        <v>236</v>
      </c>
      <c r="B3" s="139" t="s">
        <v>79</v>
      </c>
      <c r="C3" s="138" t="s">
        <v>80</v>
      </c>
      <c r="D3" s="140">
        <v>44783</v>
      </c>
      <c r="E3" s="141">
        <v>210000</v>
      </c>
      <c r="F3" s="138" t="s">
        <v>9</v>
      </c>
      <c r="G3" s="141">
        <v>210000</v>
      </c>
      <c r="H3" s="141">
        <v>76400</v>
      </c>
      <c r="I3" s="142">
        <f>H3/G3*100</f>
        <v>36.38095238095238</v>
      </c>
      <c r="J3" s="141">
        <v>152759</v>
      </c>
      <c r="K3" s="141">
        <f>G3-74967</f>
        <v>135033</v>
      </c>
      <c r="L3" s="141">
        <v>77792</v>
      </c>
      <c r="M3" s="143">
        <v>221</v>
      </c>
      <c r="N3" s="141">
        <f>K3/M3</f>
        <v>611.00904977375569</v>
      </c>
      <c r="O3" s="144">
        <v>221</v>
      </c>
      <c r="P3" s="26" t="s">
        <v>26</v>
      </c>
      <c r="Q3" s="145">
        <v>44486</v>
      </c>
      <c r="R3" s="146" t="s">
        <v>11</v>
      </c>
      <c r="S3" s="138" t="s">
        <v>81</v>
      </c>
    </row>
    <row r="4" spans="1:21" s="137" customFormat="1" x14ac:dyDescent="0.35">
      <c r="A4" s="236" t="s">
        <v>190</v>
      </c>
      <c r="B4" s="139" t="s">
        <v>82</v>
      </c>
      <c r="C4" s="138" t="s">
        <v>83</v>
      </c>
      <c r="D4" s="140">
        <v>44699</v>
      </c>
      <c r="E4" s="141">
        <v>47000</v>
      </c>
      <c r="F4" s="138" t="s">
        <v>9</v>
      </c>
      <c r="G4" s="141">
        <v>47000</v>
      </c>
      <c r="H4" s="141">
        <v>18500</v>
      </c>
      <c r="I4" s="142">
        <f t="shared" ref="I4:I13" si="0">H4/G4*100</f>
        <v>39.361702127659576</v>
      </c>
      <c r="J4" s="141">
        <v>36960</v>
      </c>
      <c r="K4" s="141">
        <f>G4-0</f>
        <v>47000</v>
      </c>
      <c r="L4" s="141">
        <v>36960</v>
      </c>
      <c r="M4" s="143">
        <v>90</v>
      </c>
      <c r="N4" s="141">
        <f t="shared" ref="N4:N13" si="1">K4/M4</f>
        <v>522.22222222222217</v>
      </c>
      <c r="O4" s="144">
        <v>90</v>
      </c>
      <c r="P4" s="26" t="s">
        <v>26</v>
      </c>
      <c r="Q4" s="145">
        <v>45509</v>
      </c>
      <c r="R4" s="146" t="s">
        <v>10</v>
      </c>
      <c r="S4" s="138" t="s">
        <v>81</v>
      </c>
    </row>
    <row r="5" spans="1:21" s="137" customFormat="1" x14ac:dyDescent="0.35">
      <c r="A5" s="236" t="s">
        <v>191</v>
      </c>
      <c r="B5" s="139" t="s">
        <v>175</v>
      </c>
      <c r="C5" s="138" t="s">
        <v>176</v>
      </c>
      <c r="D5" s="140">
        <v>45362</v>
      </c>
      <c r="E5" s="141">
        <v>32000</v>
      </c>
      <c r="F5" s="138" t="s">
        <v>9</v>
      </c>
      <c r="G5" s="141">
        <v>32000</v>
      </c>
      <c r="H5" s="141">
        <v>8400</v>
      </c>
      <c r="I5" s="142">
        <v>26.25</v>
      </c>
      <c r="J5" s="141">
        <v>16740</v>
      </c>
      <c r="K5" s="141">
        <v>32000</v>
      </c>
      <c r="L5" s="141">
        <v>16740</v>
      </c>
      <c r="M5" s="143">
        <v>60</v>
      </c>
      <c r="N5" s="141">
        <v>533.33333333333337</v>
      </c>
      <c r="O5" s="144">
        <v>60</v>
      </c>
      <c r="P5" s="26" t="s">
        <v>26</v>
      </c>
      <c r="Q5" s="145">
        <v>45593</v>
      </c>
      <c r="R5" s="146" t="s">
        <v>10</v>
      </c>
      <c r="S5" s="138" t="s">
        <v>177</v>
      </c>
    </row>
    <row r="6" spans="1:21" s="137" customFormat="1" x14ac:dyDescent="0.35">
      <c r="B6" s="139" t="s">
        <v>111</v>
      </c>
      <c r="C6" s="138" t="s">
        <v>112</v>
      </c>
      <c r="D6" s="140">
        <v>45198</v>
      </c>
      <c r="E6" s="141">
        <v>187500</v>
      </c>
      <c r="F6" s="138" t="s">
        <v>9</v>
      </c>
      <c r="G6" s="141">
        <v>187500</v>
      </c>
      <c r="H6" s="141">
        <v>68900</v>
      </c>
      <c r="I6" s="142">
        <v>36.74666666666667</v>
      </c>
      <c r="J6" s="141">
        <v>137892</v>
      </c>
      <c r="K6" s="141">
        <v>88248</v>
      </c>
      <c r="L6" s="141">
        <v>38640</v>
      </c>
      <c r="M6" s="143">
        <v>280</v>
      </c>
      <c r="N6" s="141">
        <v>315.17142857142858</v>
      </c>
      <c r="O6" s="144">
        <v>280</v>
      </c>
      <c r="P6" s="26" t="s">
        <v>26</v>
      </c>
      <c r="Q6" s="145">
        <v>45205</v>
      </c>
      <c r="R6" s="146" t="s">
        <v>11</v>
      </c>
      <c r="S6" s="138" t="s">
        <v>108</v>
      </c>
    </row>
    <row r="7" spans="1:21" s="137" customFormat="1" x14ac:dyDescent="0.35">
      <c r="B7" s="139" t="s">
        <v>113</v>
      </c>
      <c r="C7" s="138"/>
      <c r="D7" s="140">
        <v>45215</v>
      </c>
      <c r="E7" s="141">
        <v>115000</v>
      </c>
      <c r="F7" s="138" t="s">
        <v>9</v>
      </c>
      <c r="G7" s="141">
        <v>115000</v>
      </c>
      <c r="H7" s="141">
        <v>44500</v>
      </c>
      <c r="I7" s="142">
        <v>38.695652173913039</v>
      </c>
      <c r="J7" s="141">
        <v>89074</v>
      </c>
      <c r="K7" s="141">
        <v>42486</v>
      </c>
      <c r="L7" s="141">
        <v>16560</v>
      </c>
      <c r="M7" s="143">
        <v>120</v>
      </c>
      <c r="N7" s="141">
        <v>354.05</v>
      </c>
      <c r="O7" s="144">
        <v>120</v>
      </c>
      <c r="P7" s="26" t="s">
        <v>26</v>
      </c>
      <c r="Q7" s="138" t="s">
        <v>114</v>
      </c>
      <c r="R7" s="146" t="s">
        <v>11</v>
      </c>
      <c r="S7" s="138" t="s">
        <v>108</v>
      </c>
    </row>
    <row r="8" spans="1:21" s="137" customFormat="1" ht="15" customHeight="1" x14ac:dyDescent="0.35">
      <c r="B8" s="139" t="s">
        <v>86</v>
      </c>
      <c r="C8" s="138" t="s">
        <v>87</v>
      </c>
      <c r="D8" s="140">
        <v>45590</v>
      </c>
      <c r="E8" s="141">
        <v>29500</v>
      </c>
      <c r="F8" s="138" t="s">
        <v>9</v>
      </c>
      <c r="G8" s="141">
        <v>29500</v>
      </c>
      <c r="H8" s="141">
        <v>13200</v>
      </c>
      <c r="I8" s="142">
        <f t="shared" si="0"/>
        <v>44.745762711864408</v>
      </c>
      <c r="J8" s="141">
        <v>26400</v>
      </c>
      <c r="K8" s="141">
        <f>G8-0</f>
        <v>29500</v>
      </c>
      <c r="L8" s="141">
        <v>26400</v>
      </c>
      <c r="M8" s="143">
        <v>75</v>
      </c>
      <c r="N8" s="141">
        <f t="shared" si="1"/>
        <v>393.33333333333331</v>
      </c>
      <c r="O8" s="144">
        <v>75</v>
      </c>
      <c r="P8" s="26" t="s">
        <v>26</v>
      </c>
      <c r="Q8" s="145">
        <v>45534</v>
      </c>
      <c r="R8" s="146" t="s">
        <v>10</v>
      </c>
      <c r="S8" s="138" t="s">
        <v>81</v>
      </c>
    </row>
    <row r="9" spans="1:21" s="137" customFormat="1" x14ac:dyDescent="0.35">
      <c r="B9" s="139" t="s">
        <v>90</v>
      </c>
      <c r="C9" s="138" t="s">
        <v>91</v>
      </c>
      <c r="D9" s="140">
        <v>45489</v>
      </c>
      <c r="E9" s="141">
        <v>140000</v>
      </c>
      <c r="F9" s="138" t="s">
        <v>9</v>
      </c>
      <c r="G9" s="141">
        <v>140000</v>
      </c>
      <c r="H9" s="141">
        <v>61600</v>
      </c>
      <c r="I9" s="142">
        <f t="shared" si="0"/>
        <v>44</v>
      </c>
      <c r="J9" s="141">
        <v>123247</v>
      </c>
      <c r="K9" s="141">
        <f>G9-0</f>
        <v>140000</v>
      </c>
      <c r="L9" s="141">
        <v>123247</v>
      </c>
      <c r="M9" s="143">
        <v>255.7</v>
      </c>
      <c r="N9" s="141">
        <f t="shared" si="1"/>
        <v>547.51662104028162</v>
      </c>
      <c r="O9" s="144">
        <v>255.7</v>
      </c>
      <c r="P9" s="26" t="s">
        <v>26</v>
      </c>
      <c r="Q9" s="145">
        <v>45288</v>
      </c>
      <c r="R9" s="146" t="s">
        <v>10</v>
      </c>
      <c r="S9" s="138" t="s">
        <v>89</v>
      </c>
    </row>
    <row r="10" spans="1:21" s="137" customFormat="1" x14ac:dyDescent="0.35">
      <c r="B10" s="139" t="s">
        <v>92</v>
      </c>
      <c r="C10" s="138"/>
      <c r="D10" s="140">
        <v>45429</v>
      </c>
      <c r="E10" s="141">
        <v>85000</v>
      </c>
      <c r="F10" s="138" t="s">
        <v>9</v>
      </c>
      <c r="G10" s="141">
        <v>85000</v>
      </c>
      <c r="H10" s="141">
        <v>34800</v>
      </c>
      <c r="I10" s="142">
        <f t="shared" si="0"/>
        <v>40.941176470588239</v>
      </c>
      <c r="J10" s="141">
        <v>69696</v>
      </c>
      <c r="K10" s="141">
        <f>G10-0</f>
        <v>85000</v>
      </c>
      <c r="L10" s="141">
        <v>69696</v>
      </c>
      <c r="M10" s="143">
        <v>198</v>
      </c>
      <c r="N10" s="141">
        <f t="shared" si="1"/>
        <v>429.29292929292927</v>
      </c>
      <c r="O10" s="144">
        <v>198</v>
      </c>
      <c r="P10" s="26" t="s">
        <v>26</v>
      </c>
      <c r="Q10" s="145">
        <v>45520</v>
      </c>
      <c r="R10" s="146" t="s">
        <v>10</v>
      </c>
      <c r="S10" s="138" t="s">
        <v>81</v>
      </c>
    </row>
    <row r="11" spans="1:21" s="137" customFormat="1" x14ac:dyDescent="0.35">
      <c r="B11" s="139" t="s">
        <v>93</v>
      </c>
      <c r="C11" s="138"/>
      <c r="D11" s="140">
        <v>44733</v>
      </c>
      <c r="E11" s="141">
        <v>70000</v>
      </c>
      <c r="F11" s="138" t="s">
        <v>9</v>
      </c>
      <c r="G11" s="141">
        <v>70000</v>
      </c>
      <c r="H11" s="141">
        <v>39600</v>
      </c>
      <c r="I11" s="142">
        <f t="shared" si="0"/>
        <v>56.571428571428569</v>
      </c>
      <c r="J11" s="141">
        <v>79200</v>
      </c>
      <c r="K11" s="141">
        <f>G11-0</f>
        <v>70000</v>
      </c>
      <c r="L11" s="141">
        <v>79200</v>
      </c>
      <c r="M11" s="143">
        <v>260</v>
      </c>
      <c r="N11" s="141">
        <f t="shared" si="1"/>
        <v>269.23076923076923</v>
      </c>
      <c r="O11" s="144">
        <v>260</v>
      </c>
      <c r="P11" s="26" t="s">
        <v>26</v>
      </c>
      <c r="Q11" s="145">
        <v>45520</v>
      </c>
      <c r="R11" s="146" t="s">
        <v>10</v>
      </c>
      <c r="S11" s="138" t="s">
        <v>81</v>
      </c>
    </row>
    <row r="12" spans="1:21" s="137" customFormat="1" x14ac:dyDescent="0.35">
      <c r="B12" s="139" t="s">
        <v>88</v>
      </c>
      <c r="C12" s="138"/>
      <c r="D12" s="140">
        <v>44824</v>
      </c>
      <c r="E12" s="141">
        <v>20000</v>
      </c>
      <c r="F12" s="138" t="s">
        <v>9</v>
      </c>
      <c r="G12" s="141">
        <v>20000</v>
      </c>
      <c r="H12" s="141">
        <v>13200</v>
      </c>
      <c r="I12" s="142">
        <f>H12/G12*100</f>
        <v>66</v>
      </c>
      <c r="J12" s="141">
        <v>26400</v>
      </c>
      <c r="K12" s="141">
        <f>G12-0</f>
        <v>20000</v>
      </c>
      <c r="L12" s="141">
        <v>26400</v>
      </c>
      <c r="M12" s="143">
        <v>75</v>
      </c>
      <c r="N12" s="141">
        <f>K12/M12</f>
        <v>266.66666666666669</v>
      </c>
      <c r="O12" s="144">
        <v>75</v>
      </c>
      <c r="P12" s="26" t="s">
        <v>26</v>
      </c>
      <c r="Q12" s="145">
        <v>45086</v>
      </c>
      <c r="R12" s="146" t="s">
        <v>10</v>
      </c>
      <c r="S12" s="138" t="s">
        <v>89</v>
      </c>
    </row>
    <row r="13" spans="1:21" s="137" customFormat="1" x14ac:dyDescent="0.35">
      <c r="B13" s="139" t="s">
        <v>94</v>
      </c>
      <c r="C13" s="138" t="s">
        <v>95</v>
      </c>
      <c r="D13" s="140">
        <v>44796</v>
      </c>
      <c r="E13" s="141">
        <v>90000</v>
      </c>
      <c r="F13" s="138" t="s">
        <v>9</v>
      </c>
      <c r="G13" s="141">
        <v>90000</v>
      </c>
      <c r="H13" s="141">
        <v>52900</v>
      </c>
      <c r="I13" s="142">
        <f t="shared" si="0"/>
        <v>58.777777777777771</v>
      </c>
      <c r="J13" s="141">
        <v>105755</v>
      </c>
      <c r="K13" s="141">
        <f>G13-24795</f>
        <v>65205</v>
      </c>
      <c r="L13" s="141">
        <v>80960</v>
      </c>
      <c r="M13" s="143">
        <v>230</v>
      </c>
      <c r="N13" s="141">
        <f t="shared" si="1"/>
        <v>283.5</v>
      </c>
      <c r="O13" s="144">
        <v>230</v>
      </c>
      <c r="P13" s="26" t="s">
        <v>26</v>
      </c>
      <c r="Q13" s="145">
        <v>44925</v>
      </c>
      <c r="R13" s="146" t="s">
        <v>10</v>
      </c>
      <c r="S13" s="138" t="s">
        <v>81</v>
      </c>
      <c r="T13" s="155"/>
      <c r="U13" s="155"/>
    </row>
    <row r="14" spans="1:21" s="56" customFormat="1" x14ac:dyDescent="0.35">
      <c r="A14" s="137"/>
      <c r="B14" s="148"/>
      <c r="C14" s="147"/>
      <c r="D14" s="149" t="s">
        <v>12</v>
      </c>
      <c r="E14" s="150">
        <f>SUM(E2:E13)</f>
        <v>1405900</v>
      </c>
      <c r="F14" s="147"/>
      <c r="G14" s="150">
        <f>SUM(G2:G13)</f>
        <v>1370900</v>
      </c>
      <c r="H14" s="150">
        <f>SUM(H2:H13)</f>
        <v>576700</v>
      </c>
      <c r="I14" s="151"/>
      <c r="J14" s="150">
        <f>SUM(J2:J13)</f>
        <v>1153455</v>
      </c>
      <c r="K14" s="150">
        <f>SUM(K2:K13)</f>
        <v>845240</v>
      </c>
      <c r="L14" s="150">
        <f>SUM(L2:L13)</f>
        <v>627795</v>
      </c>
      <c r="M14" s="152">
        <f>SUM(M2:M13)</f>
        <v>1964.7</v>
      </c>
      <c r="N14" s="150"/>
      <c r="O14" s="153"/>
      <c r="P14" s="147"/>
      <c r="Q14" s="147"/>
      <c r="R14" s="147"/>
      <c r="S14" s="147"/>
    </row>
    <row r="15" spans="1:21" s="56" customFormat="1" x14ac:dyDescent="0.35">
      <c r="A15" s="137"/>
      <c r="B15" s="147"/>
      <c r="C15" s="147"/>
      <c r="D15" s="149"/>
      <c r="E15" s="150"/>
      <c r="F15" s="147"/>
      <c r="G15" s="150"/>
      <c r="H15" s="150" t="s">
        <v>96</v>
      </c>
      <c r="I15" s="151">
        <f>H14/G14*100</f>
        <v>42.067255087898459</v>
      </c>
      <c r="J15" s="150"/>
      <c r="K15" s="150"/>
      <c r="L15" s="150" t="s">
        <v>97</v>
      </c>
      <c r="M15" s="152"/>
      <c r="N15" s="154"/>
      <c r="O15" s="150"/>
      <c r="P15" s="153"/>
      <c r="Q15" s="147"/>
      <c r="R15" s="147"/>
      <c r="S15" s="147"/>
    </row>
    <row r="16" spans="1:21" s="56" customFormat="1" x14ac:dyDescent="0.35">
      <c r="B16" s="147"/>
      <c r="C16" s="147"/>
      <c r="D16" s="149"/>
      <c r="E16" s="150"/>
      <c r="F16" s="147"/>
      <c r="G16" s="150"/>
      <c r="H16" s="150" t="s">
        <v>98</v>
      </c>
      <c r="I16" s="151">
        <f>STDEV(I2:I13)</f>
        <v>11.075790155247807</v>
      </c>
      <c r="J16" s="150"/>
      <c r="K16" s="150"/>
      <c r="L16" s="98" t="s">
        <v>99</v>
      </c>
      <c r="M16" s="99">
        <f>K14/M14</f>
        <v>430.21326411156917</v>
      </c>
      <c r="N16" s="100" t="s">
        <v>62</v>
      </c>
      <c r="O16" s="150"/>
      <c r="P16" s="153"/>
      <c r="Q16" s="147"/>
      <c r="R16" s="147"/>
      <c r="S16" s="147"/>
    </row>
    <row r="17" spans="1:39" x14ac:dyDescent="0.35">
      <c r="A17" s="56"/>
    </row>
    <row r="18" spans="1:39" x14ac:dyDescent="0.35">
      <c r="A18" s="56"/>
    </row>
    <row r="20" spans="1:39" ht="15.5" x14ac:dyDescent="0.35">
      <c r="A20" s="156" t="s">
        <v>13</v>
      </c>
      <c r="B20" s="29" t="s">
        <v>0</v>
      </c>
      <c r="C20" s="20" t="s">
        <v>6</v>
      </c>
      <c r="D20" s="21" t="s">
        <v>1</v>
      </c>
      <c r="E20" s="22" t="s">
        <v>2</v>
      </c>
      <c r="F20" s="20" t="s">
        <v>7</v>
      </c>
      <c r="G20" s="22" t="s">
        <v>65</v>
      </c>
      <c r="H20" s="22" t="s">
        <v>66</v>
      </c>
      <c r="I20" s="68" t="s">
        <v>67</v>
      </c>
      <c r="J20" s="22" t="s">
        <v>68</v>
      </c>
      <c r="K20" s="22" t="s">
        <v>69</v>
      </c>
      <c r="L20" s="22" t="s">
        <v>70</v>
      </c>
      <c r="M20" s="69" t="s">
        <v>71</v>
      </c>
      <c r="N20" s="22" t="s">
        <v>72</v>
      </c>
      <c r="O20" s="23" t="s">
        <v>73</v>
      </c>
      <c r="P20" s="20" t="s">
        <v>5</v>
      </c>
      <c r="Q20" s="20" t="s">
        <v>74</v>
      </c>
      <c r="R20" s="20" t="s">
        <v>8</v>
      </c>
      <c r="S20" s="20" t="s">
        <v>75</v>
      </c>
    </row>
    <row r="21" spans="1:39" ht="15.5" x14ac:dyDescent="0.35">
      <c r="A21" s="156" t="s">
        <v>178</v>
      </c>
      <c r="B21" s="71" t="s">
        <v>93</v>
      </c>
      <c r="C21" s="24"/>
      <c r="D21" s="72">
        <v>44733</v>
      </c>
      <c r="E21" s="73">
        <v>70000</v>
      </c>
      <c r="F21" s="24" t="s">
        <v>9</v>
      </c>
      <c r="G21" s="73">
        <v>70000</v>
      </c>
      <c r="H21" s="73">
        <v>39600</v>
      </c>
      <c r="I21" s="74">
        <f t="shared" ref="I21" si="2">H21/G21*100</f>
        <v>56.571428571428569</v>
      </c>
      <c r="J21" s="73">
        <v>79200</v>
      </c>
      <c r="K21" s="73">
        <f>G21-0</f>
        <v>70000</v>
      </c>
      <c r="L21" s="73">
        <v>79200</v>
      </c>
      <c r="M21" s="75">
        <v>260</v>
      </c>
      <c r="N21" s="73">
        <f t="shared" ref="N21" si="3">K21/M21</f>
        <v>269.23076923076923</v>
      </c>
      <c r="O21" s="76">
        <v>260</v>
      </c>
      <c r="P21" s="97" t="s">
        <v>26</v>
      </c>
      <c r="Q21" s="77">
        <v>45520</v>
      </c>
      <c r="R21" s="78" t="s">
        <v>10</v>
      </c>
      <c r="S21" s="24" t="s">
        <v>81</v>
      </c>
    </row>
    <row r="22" spans="1:39" x14ac:dyDescent="0.35">
      <c r="A22" s="236" t="s">
        <v>235</v>
      </c>
      <c r="B22" s="71" t="s">
        <v>88</v>
      </c>
      <c r="C22" s="24"/>
      <c r="D22" s="72">
        <v>44824</v>
      </c>
      <c r="E22" s="73">
        <v>20000</v>
      </c>
      <c r="F22" s="24" t="s">
        <v>9</v>
      </c>
      <c r="G22" s="73">
        <v>20000</v>
      </c>
      <c r="H22" s="73">
        <v>13200</v>
      </c>
      <c r="I22" s="74">
        <f>H22/G22*100</f>
        <v>66</v>
      </c>
      <c r="J22" s="73">
        <v>26400</v>
      </c>
      <c r="K22" s="73">
        <f>G22-0</f>
        <v>20000</v>
      </c>
      <c r="L22" s="73">
        <v>26400</v>
      </c>
      <c r="M22" s="75">
        <v>75</v>
      </c>
      <c r="N22" s="73">
        <f>K22/M22</f>
        <v>266.66666666666669</v>
      </c>
      <c r="O22" s="76">
        <v>75</v>
      </c>
      <c r="P22" s="97" t="s">
        <v>26</v>
      </c>
      <c r="Q22" s="77">
        <v>45086</v>
      </c>
      <c r="R22" s="78" t="s">
        <v>10</v>
      </c>
      <c r="S22" s="24" t="s">
        <v>89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35">
      <c r="B23" s="71" t="s">
        <v>94</v>
      </c>
      <c r="C23" s="24" t="s">
        <v>95</v>
      </c>
      <c r="D23" s="72">
        <v>44796</v>
      </c>
      <c r="E23" s="73">
        <v>90000</v>
      </c>
      <c r="F23" s="24" t="s">
        <v>9</v>
      </c>
      <c r="G23" s="73">
        <v>90000</v>
      </c>
      <c r="H23" s="73">
        <v>52900</v>
      </c>
      <c r="I23" s="74">
        <f t="shared" ref="I23" si="4">H23/G23*100</f>
        <v>58.777777777777771</v>
      </c>
      <c r="J23" s="73">
        <v>105755</v>
      </c>
      <c r="K23" s="73">
        <f>G23-24795</f>
        <v>65205</v>
      </c>
      <c r="L23" s="73">
        <v>80960</v>
      </c>
      <c r="M23" s="75">
        <v>230</v>
      </c>
      <c r="N23" s="73">
        <f t="shared" ref="N23" si="5">K23/M23</f>
        <v>283.5</v>
      </c>
      <c r="O23" s="76">
        <v>230</v>
      </c>
      <c r="P23" s="97" t="s">
        <v>26</v>
      </c>
      <c r="Q23" s="77">
        <v>44925</v>
      </c>
      <c r="R23" s="78" t="s">
        <v>10</v>
      </c>
      <c r="S23" s="24" t="s">
        <v>81</v>
      </c>
    </row>
    <row r="24" spans="1:39" x14ac:dyDescent="0.35">
      <c r="B24" s="79"/>
      <c r="C24" s="80"/>
      <c r="D24" s="81" t="s">
        <v>12</v>
      </c>
      <c r="E24" s="82">
        <f>SUM(E21:E23)</f>
        <v>180000</v>
      </c>
      <c r="F24" s="80"/>
      <c r="G24" s="82">
        <f>SUM(G21:G23)</f>
        <v>180000</v>
      </c>
      <c r="H24" s="82">
        <f>SUM(H21:H23)</f>
        <v>105700</v>
      </c>
      <c r="I24" s="83"/>
      <c r="J24" s="82">
        <f>SUM(J21:J23)</f>
        <v>211355</v>
      </c>
      <c r="K24" s="82">
        <f>SUM(K21:K23)</f>
        <v>155205</v>
      </c>
      <c r="L24" s="82">
        <f>SUM(L21:L23)</f>
        <v>186560</v>
      </c>
      <c r="M24" s="84">
        <f>SUM(M21:M23)</f>
        <v>565</v>
      </c>
      <c r="N24" s="82"/>
      <c r="O24" s="86"/>
      <c r="P24" s="80"/>
      <c r="Q24" s="80"/>
      <c r="R24" s="80"/>
      <c r="S24" s="80"/>
    </row>
    <row r="25" spans="1:39" x14ac:dyDescent="0.35">
      <c r="B25" s="87"/>
      <c r="C25" s="87"/>
      <c r="D25" s="88"/>
      <c r="E25" s="89"/>
      <c r="F25" s="87"/>
      <c r="G25" s="89"/>
      <c r="H25" s="82" t="s">
        <v>96</v>
      </c>
      <c r="I25" s="83">
        <f>H24/G24*100</f>
        <v>58.722222222222221</v>
      </c>
      <c r="J25" s="89"/>
      <c r="K25" s="89"/>
      <c r="L25" s="82" t="s">
        <v>97</v>
      </c>
      <c r="M25" s="90"/>
      <c r="N25" s="91"/>
      <c r="O25" s="89"/>
      <c r="P25" s="92"/>
      <c r="Q25" s="87"/>
      <c r="R25" s="87"/>
      <c r="S25" s="87"/>
    </row>
    <row r="26" spans="1:39" x14ac:dyDescent="0.35">
      <c r="B26" s="93"/>
      <c r="C26" s="93"/>
      <c r="D26" s="94"/>
      <c r="E26" s="95"/>
      <c r="F26" s="93"/>
      <c r="G26" s="95"/>
      <c r="H26" s="82" t="s">
        <v>98</v>
      </c>
      <c r="I26" s="83">
        <f>STDEV(I12:I23)</f>
        <v>19.472325603360879</v>
      </c>
      <c r="J26" s="95"/>
      <c r="K26" s="95"/>
      <c r="L26" s="98" t="s">
        <v>99</v>
      </c>
      <c r="M26" s="99">
        <f>K24/M24</f>
        <v>274.69911504424778</v>
      </c>
      <c r="N26" s="100" t="s">
        <v>62</v>
      </c>
      <c r="O26" s="95"/>
      <c r="P26" s="96"/>
      <c r="Q26" s="93"/>
      <c r="R26" s="93"/>
      <c r="S26" s="93"/>
    </row>
    <row r="31" spans="1:39" s="56" customFormat="1" ht="17" x14ac:dyDescent="0.4">
      <c r="A31" s="101" t="s">
        <v>13</v>
      </c>
      <c r="B31" s="30" t="s">
        <v>0</v>
      </c>
      <c r="C31" s="34" t="s">
        <v>6</v>
      </c>
      <c r="D31" s="31" t="s">
        <v>1</v>
      </c>
      <c r="E31" s="32" t="s">
        <v>2</v>
      </c>
      <c r="F31" s="34" t="s">
        <v>7</v>
      </c>
      <c r="G31" s="32" t="s">
        <v>65</v>
      </c>
      <c r="H31" s="32" t="s">
        <v>66</v>
      </c>
      <c r="I31" s="102" t="s">
        <v>67</v>
      </c>
      <c r="J31" s="32" t="s">
        <v>68</v>
      </c>
      <c r="K31" s="32" t="s">
        <v>69</v>
      </c>
      <c r="L31" s="32" t="s">
        <v>70</v>
      </c>
      <c r="M31" s="103" t="s">
        <v>71</v>
      </c>
      <c r="N31" s="32" t="s">
        <v>72</v>
      </c>
      <c r="O31" s="33" t="s">
        <v>73</v>
      </c>
      <c r="P31" s="34" t="s">
        <v>5</v>
      </c>
      <c r="Q31" s="34" t="s">
        <v>74</v>
      </c>
      <c r="R31" s="34" t="s">
        <v>8</v>
      </c>
      <c r="S31" s="34" t="s">
        <v>75</v>
      </c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</row>
    <row r="32" spans="1:39" s="56" customFormat="1" ht="17" x14ac:dyDescent="0.4">
      <c r="A32" s="101" t="s">
        <v>110</v>
      </c>
      <c r="B32" s="139" t="s">
        <v>76</v>
      </c>
      <c r="C32" s="138" t="s">
        <v>77</v>
      </c>
      <c r="D32" s="140">
        <v>45124</v>
      </c>
      <c r="E32" s="141">
        <v>379900</v>
      </c>
      <c r="F32" s="138" t="s">
        <v>9</v>
      </c>
      <c r="G32" s="141">
        <v>344900</v>
      </c>
      <c r="H32" s="141">
        <v>144700</v>
      </c>
      <c r="I32" s="142">
        <f t="shared" ref="I32:I38" si="6">H32/G32*100</f>
        <v>41.954189620179761</v>
      </c>
      <c r="J32" s="141">
        <v>289332</v>
      </c>
      <c r="K32" s="141">
        <f>G32-254132</f>
        <v>90768</v>
      </c>
      <c r="L32" s="141">
        <v>35200</v>
      </c>
      <c r="M32" s="143">
        <v>100</v>
      </c>
      <c r="N32" s="141">
        <f t="shared" ref="N32:N38" si="7">K32/M32</f>
        <v>907.68</v>
      </c>
      <c r="O32" s="144">
        <v>100</v>
      </c>
      <c r="P32" s="26" t="s">
        <v>26</v>
      </c>
      <c r="Q32" s="145">
        <v>45576</v>
      </c>
      <c r="R32" s="146" t="s">
        <v>11</v>
      </c>
      <c r="S32" s="138" t="s">
        <v>78</v>
      </c>
    </row>
    <row r="33" spans="1:39" s="56" customFormat="1" x14ac:dyDescent="0.35">
      <c r="A33" s="236" t="s">
        <v>234</v>
      </c>
      <c r="B33" s="139" t="s">
        <v>79</v>
      </c>
      <c r="C33" s="138" t="s">
        <v>80</v>
      </c>
      <c r="D33" s="140">
        <v>44783</v>
      </c>
      <c r="E33" s="141">
        <v>210000</v>
      </c>
      <c r="F33" s="138" t="s">
        <v>9</v>
      </c>
      <c r="G33" s="141">
        <v>210000</v>
      </c>
      <c r="H33" s="141">
        <v>76400</v>
      </c>
      <c r="I33" s="142">
        <f t="shared" si="6"/>
        <v>36.38095238095238</v>
      </c>
      <c r="J33" s="141">
        <v>152759</v>
      </c>
      <c r="K33" s="141">
        <f>G33-74967</f>
        <v>135033</v>
      </c>
      <c r="L33" s="141">
        <v>77792</v>
      </c>
      <c r="M33" s="143">
        <v>221</v>
      </c>
      <c r="N33" s="141">
        <f t="shared" si="7"/>
        <v>611.00904977375569</v>
      </c>
      <c r="O33" s="144">
        <v>221</v>
      </c>
      <c r="P33" s="26" t="s">
        <v>26</v>
      </c>
      <c r="Q33" s="145">
        <v>44486</v>
      </c>
      <c r="R33" s="146" t="s">
        <v>11</v>
      </c>
      <c r="S33" s="138" t="s">
        <v>81</v>
      </c>
    </row>
    <row r="34" spans="1:39" s="56" customFormat="1" x14ac:dyDescent="0.35">
      <c r="B34" s="139" t="s">
        <v>82</v>
      </c>
      <c r="C34" s="138" t="s">
        <v>83</v>
      </c>
      <c r="D34" s="140">
        <v>44699</v>
      </c>
      <c r="E34" s="141">
        <v>47000</v>
      </c>
      <c r="F34" s="138" t="s">
        <v>9</v>
      </c>
      <c r="G34" s="141">
        <v>47000</v>
      </c>
      <c r="H34" s="141">
        <v>18500</v>
      </c>
      <c r="I34" s="142">
        <f t="shared" si="6"/>
        <v>39.361702127659576</v>
      </c>
      <c r="J34" s="141">
        <v>36960</v>
      </c>
      <c r="K34" s="141">
        <f>G34-0</f>
        <v>47000</v>
      </c>
      <c r="L34" s="141">
        <v>36960</v>
      </c>
      <c r="M34" s="143">
        <v>90</v>
      </c>
      <c r="N34" s="141">
        <f t="shared" si="7"/>
        <v>522.22222222222217</v>
      </c>
      <c r="O34" s="144">
        <v>90</v>
      </c>
      <c r="P34" s="26" t="s">
        <v>26</v>
      </c>
      <c r="Q34" s="145">
        <v>45509</v>
      </c>
      <c r="R34" s="146" t="s">
        <v>10</v>
      </c>
      <c r="S34" s="138" t="s">
        <v>81</v>
      </c>
    </row>
    <row r="35" spans="1:39" s="56" customFormat="1" x14ac:dyDescent="0.35">
      <c r="B35" s="139" t="s">
        <v>100</v>
      </c>
      <c r="C35" s="138" t="s">
        <v>101</v>
      </c>
      <c r="D35" s="140">
        <v>45413</v>
      </c>
      <c r="E35" s="141">
        <v>535000</v>
      </c>
      <c r="F35" s="138" t="s">
        <v>9</v>
      </c>
      <c r="G35" s="141">
        <v>535000</v>
      </c>
      <c r="H35" s="141">
        <v>129100</v>
      </c>
      <c r="I35" s="142">
        <f t="shared" si="6"/>
        <v>24.13084112149533</v>
      </c>
      <c r="J35" s="141">
        <v>258171</v>
      </c>
      <c r="K35" s="141">
        <f>G35-114372</f>
        <v>420628</v>
      </c>
      <c r="L35" s="141">
        <v>143799</v>
      </c>
      <c r="M35" s="143">
        <v>408.52</v>
      </c>
      <c r="N35" s="141">
        <f t="shared" si="7"/>
        <v>1029.6386957798884</v>
      </c>
      <c r="O35" s="144">
        <v>408.52</v>
      </c>
      <c r="P35" s="26" t="s">
        <v>26</v>
      </c>
      <c r="Q35" s="145">
        <v>45548</v>
      </c>
      <c r="R35" s="146" t="s">
        <v>11</v>
      </c>
      <c r="S35" s="138" t="s">
        <v>102</v>
      </c>
    </row>
    <row r="36" spans="1:39" s="56" customFormat="1" x14ac:dyDescent="0.35">
      <c r="B36" s="139" t="s">
        <v>90</v>
      </c>
      <c r="C36" s="138" t="s">
        <v>91</v>
      </c>
      <c r="D36" s="140">
        <v>45489</v>
      </c>
      <c r="E36" s="141">
        <v>140000</v>
      </c>
      <c r="F36" s="138" t="s">
        <v>9</v>
      </c>
      <c r="G36" s="141">
        <v>140000</v>
      </c>
      <c r="H36" s="141">
        <v>61600</v>
      </c>
      <c r="I36" s="142">
        <f t="shared" si="6"/>
        <v>44</v>
      </c>
      <c r="J36" s="141">
        <v>123247</v>
      </c>
      <c r="K36" s="141">
        <f>G36-0</f>
        <v>140000</v>
      </c>
      <c r="L36" s="141">
        <v>123247</v>
      </c>
      <c r="M36" s="143">
        <v>255.7</v>
      </c>
      <c r="N36" s="141">
        <f t="shared" si="7"/>
        <v>547.51662104028162</v>
      </c>
      <c r="O36" s="144">
        <v>255.7</v>
      </c>
      <c r="P36" s="26" t="s">
        <v>26</v>
      </c>
      <c r="Q36" s="145">
        <v>45288</v>
      </c>
      <c r="R36" s="146" t="s">
        <v>10</v>
      </c>
      <c r="S36" s="138" t="s">
        <v>89</v>
      </c>
    </row>
    <row r="37" spans="1:39" s="56" customFormat="1" x14ac:dyDescent="0.35">
      <c r="B37" s="139" t="s">
        <v>103</v>
      </c>
      <c r="C37" s="138" t="s">
        <v>104</v>
      </c>
      <c r="D37" s="140">
        <v>45068</v>
      </c>
      <c r="E37" s="141">
        <v>320000</v>
      </c>
      <c r="F37" s="138" t="s">
        <v>9</v>
      </c>
      <c r="G37" s="141">
        <v>315000</v>
      </c>
      <c r="H37" s="141">
        <v>115800</v>
      </c>
      <c r="I37" s="142">
        <f t="shared" si="6"/>
        <v>36.761904761904759</v>
      </c>
      <c r="J37" s="141">
        <v>231622</v>
      </c>
      <c r="K37" s="141">
        <f>G37-189382</f>
        <v>125618</v>
      </c>
      <c r="L37" s="141">
        <v>42240</v>
      </c>
      <c r="M37" s="143">
        <v>120</v>
      </c>
      <c r="N37" s="141">
        <f t="shared" si="7"/>
        <v>1046.8166666666666</v>
      </c>
      <c r="O37" s="144">
        <v>120</v>
      </c>
      <c r="P37" s="26" t="s">
        <v>26</v>
      </c>
      <c r="Q37" s="145">
        <v>45259</v>
      </c>
      <c r="R37" s="146" t="s">
        <v>11</v>
      </c>
      <c r="S37" s="138" t="s">
        <v>105</v>
      </c>
    </row>
    <row r="38" spans="1:39" s="56" customFormat="1" x14ac:dyDescent="0.35">
      <c r="B38" s="139" t="s">
        <v>92</v>
      </c>
      <c r="C38" s="138"/>
      <c r="D38" s="140">
        <v>45429</v>
      </c>
      <c r="E38" s="141">
        <v>85000</v>
      </c>
      <c r="F38" s="138" t="s">
        <v>9</v>
      </c>
      <c r="G38" s="141">
        <v>85000</v>
      </c>
      <c r="H38" s="141">
        <v>34800</v>
      </c>
      <c r="I38" s="142">
        <f t="shared" si="6"/>
        <v>40.941176470588239</v>
      </c>
      <c r="J38" s="141">
        <v>69696</v>
      </c>
      <c r="K38" s="141">
        <f>G38-0</f>
        <v>85000</v>
      </c>
      <c r="L38" s="141">
        <v>69696</v>
      </c>
      <c r="M38" s="143">
        <v>198</v>
      </c>
      <c r="N38" s="141">
        <f t="shared" si="7"/>
        <v>429.29292929292927</v>
      </c>
      <c r="O38" s="144">
        <v>198</v>
      </c>
      <c r="P38" s="26" t="s">
        <v>26</v>
      </c>
      <c r="Q38" s="145">
        <v>45520</v>
      </c>
      <c r="R38" s="146" t="s">
        <v>10</v>
      </c>
      <c r="S38" s="138" t="s">
        <v>81</v>
      </c>
    </row>
    <row r="39" spans="1:39" s="56" customFormat="1" x14ac:dyDescent="0.35">
      <c r="B39" s="157"/>
      <c r="C39" s="157"/>
      <c r="D39" s="149" t="s">
        <v>12</v>
      </c>
      <c r="E39" s="150">
        <f>+SUM(E32:E38)</f>
        <v>1716900</v>
      </c>
      <c r="F39" s="157"/>
      <c r="G39" s="150">
        <f>+SUM(G32:G38)</f>
        <v>1676900</v>
      </c>
      <c r="H39" s="150">
        <f>+SUM(H32:H38)</f>
        <v>580900</v>
      </c>
      <c r="I39" s="151"/>
      <c r="J39" s="150">
        <f>+SUM(J32:J38)</f>
        <v>1161787</v>
      </c>
      <c r="K39" s="150">
        <f>+SUM(K32:K38)</f>
        <v>1044047</v>
      </c>
      <c r="L39" s="150">
        <f>+SUM(L32:L38)</f>
        <v>528934</v>
      </c>
      <c r="M39" s="152">
        <f>+SUM(M32:M38)</f>
        <v>1393.22</v>
      </c>
      <c r="N39" s="150"/>
      <c r="O39" s="158"/>
      <c r="P39" s="157"/>
      <c r="Q39" s="157"/>
      <c r="R39" s="157"/>
      <c r="S39" s="157"/>
    </row>
    <row r="40" spans="1:39" s="56" customFormat="1" x14ac:dyDescent="0.35">
      <c r="B40" s="157"/>
      <c r="C40" s="157"/>
      <c r="D40" s="159"/>
      <c r="E40" s="160"/>
      <c r="F40" s="157"/>
      <c r="G40" s="150"/>
      <c r="H40" s="150" t="s">
        <v>96</v>
      </c>
      <c r="I40" s="151">
        <f>H39/G39*100</f>
        <v>34.641302403244076</v>
      </c>
      <c r="J40" s="150"/>
      <c r="K40" s="150"/>
      <c r="L40" s="150" t="s">
        <v>97</v>
      </c>
      <c r="M40" s="152"/>
      <c r="N40" s="154"/>
      <c r="O40" s="160"/>
      <c r="P40" s="157"/>
      <c r="Q40" s="157"/>
      <c r="R40" s="157"/>
      <c r="S40" s="157"/>
      <c r="T40" s="157"/>
    </row>
    <row r="41" spans="1:39" s="56" customFormat="1" x14ac:dyDescent="0.35">
      <c r="B41" s="161"/>
      <c r="C41" s="161"/>
      <c r="D41" s="162"/>
      <c r="E41" s="163"/>
      <c r="F41" s="161"/>
      <c r="G41" s="150"/>
      <c r="H41" s="150" t="s">
        <v>98</v>
      </c>
      <c r="I41" s="151">
        <f>STDEV(I32:I38)</f>
        <v>6.5546054288512403</v>
      </c>
      <c r="J41" s="150"/>
      <c r="K41" s="150"/>
      <c r="L41" s="98" t="s">
        <v>99</v>
      </c>
      <c r="M41" s="99">
        <f>K39/M39</f>
        <v>749.37698281678411</v>
      </c>
      <c r="N41" s="100" t="s">
        <v>62</v>
      </c>
      <c r="O41" s="163"/>
      <c r="P41" s="161"/>
      <c r="Q41" s="161"/>
      <c r="R41" s="161"/>
      <c r="S41" s="161"/>
      <c r="T41" s="161"/>
    </row>
    <row r="42" spans="1:39" x14ac:dyDescent="0.35">
      <c r="A42" s="56"/>
    </row>
    <row r="43" spans="1:39" x14ac:dyDescent="0.35">
      <c r="A43" s="56"/>
    </row>
    <row r="46" spans="1:39" s="55" customFormat="1" ht="17" x14ac:dyDescent="0.35">
      <c r="A46" s="238" t="s">
        <v>13</v>
      </c>
      <c r="B46" s="30" t="s">
        <v>0</v>
      </c>
      <c r="C46" s="34" t="s">
        <v>6</v>
      </c>
      <c r="D46" s="31" t="s">
        <v>1</v>
      </c>
      <c r="E46" s="32" t="s">
        <v>2</v>
      </c>
      <c r="F46" s="34" t="s">
        <v>7</v>
      </c>
      <c r="G46" s="32" t="s">
        <v>65</v>
      </c>
      <c r="H46" s="32" t="s">
        <v>66</v>
      </c>
      <c r="I46" s="102" t="s">
        <v>67</v>
      </c>
      <c r="J46" s="32" t="s">
        <v>68</v>
      </c>
      <c r="K46" s="32" t="s">
        <v>69</v>
      </c>
      <c r="L46" s="32" t="s">
        <v>70</v>
      </c>
      <c r="M46" s="103" t="s">
        <v>71</v>
      </c>
      <c r="N46" s="32" t="s">
        <v>72</v>
      </c>
      <c r="O46" s="33" t="s">
        <v>73</v>
      </c>
      <c r="P46" s="34" t="s">
        <v>5</v>
      </c>
      <c r="Q46" s="34" t="s">
        <v>74</v>
      </c>
      <c r="R46" s="34" t="s">
        <v>8</v>
      </c>
      <c r="S46" s="34" t="s">
        <v>75</v>
      </c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</row>
    <row r="47" spans="1:39" ht="17" x14ac:dyDescent="0.35">
      <c r="A47" s="238" t="s">
        <v>124</v>
      </c>
      <c r="B47" s="71" t="s">
        <v>115</v>
      </c>
      <c r="C47" s="24" t="s">
        <v>116</v>
      </c>
      <c r="D47" s="72">
        <v>44854</v>
      </c>
      <c r="E47" s="73">
        <v>240000</v>
      </c>
      <c r="F47" s="24" t="s">
        <v>9</v>
      </c>
      <c r="G47" s="73">
        <v>240000</v>
      </c>
      <c r="H47" s="73">
        <v>98900</v>
      </c>
      <c r="I47" s="74">
        <f>H47/G47*100</f>
        <v>41.208333333333336</v>
      </c>
      <c r="J47" s="73">
        <v>197777</v>
      </c>
      <c r="K47" s="73">
        <f>G47-168577</f>
        <v>71423</v>
      </c>
      <c r="L47" s="73">
        <v>29200</v>
      </c>
      <c r="M47" s="75">
        <v>50</v>
      </c>
      <c r="N47" s="73">
        <f>K47/M47</f>
        <v>1428.46</v>
      </c>
      <c r="O47" s="76">
        <v>50</v>
      </c>
      <c r="P47" s="97" t="s">
        <v>26</v>
      </c>
      <c r="Q47" s="77">
        <v>44837</v>
      </c>
      <c r="R47" s="78" t="s">
        <v>11</v>
      </c>
      <c r="S47" s="24" t="s">
        <v>117</v>
      </c>
      <c r="AD47" s="1"/>
      <c r="AF47" s="1"/>
    </row>
    <row r="48" spans="1:39" x14ac:dyDescent="0.35">
      <c r="A48" s="236" t="s">
        <v>237</v>
      </c>
      <c r="B48" s="71" t="s">
        <v>115</v>
      </c>
      <c r="C48" s="24" t="s">
        <v>116</v>
      </c>
      <c r="D48" s="72">
        <v>45205</v>
      </c>
      <c r="E48" s="73">
        <v>262500</v>
      </c>
      <c r="F48" s="24" t="s">
        <v>9</v>
      </c>
      <c r="G48" s="73">
        <v>262500</v>
      </c>
      <c r="H48" s="73">
        <v>98900</v>
      </c>
      <c r="I48" s="74">
        <f>H48/G48*100</f>
        <v>37.676190476190477</v>
      </c>
      <c r="J48" s="73">
        <v>197777</v>
      </c>
      <c r="K48" s="73">
        <f>G48-168577</f>
        <v>93923</v>
      </c>
      <c r="L48" s="73">
        <v>29200</v>
      </c>
      <c r="M48" s="75">
        <v>50</v>
      </c>
      <c r="N48" s="73">
        <f>K48/M48</f>
        <v>1878.46</v>
      </c>
      <c r="O48" s="76">
        <v>50</v>
      </c>
      <c r="P48" s="97" t="s">
        <v>26</v>
      </c>
      <c r="Q48" s="77">
        <v>44837</v>
      </c>
      <c r="R48" s="78" t="s">
        <v>11</v>
      </c>
      <c r="S48" s="24" t="s">
        <v>117</v>
      </c>
    </row>
    <row r="49" spans="2:20" x14ac:dyDescent="0.35">
      <c r="B49" s="71" t="s">
        <v>118</v>
      </c>
      <c r="C49" s="24" t="s">
        <v>119</v>
      </c>
      <c r="D49" s="72">
        <v>44736</v>
      </c>
      <c r="E49" s="73">
        <v>190000</v>
      </c>
      <c r="F49" s="24" t="s">
        <v>9</v>
      </c>
      <c r="G49" s="73">
        <v>175000</v>
      </c>
      <c r="H49" s="73">
        <v>62700</v>
      </c>
      <c r="I49" s="74">
        <f>H49/G49*100</f>
        <v>35.828571428571429</v>
      </c>
      <c r="J49" s="73">
        <v>125401</v>
      </c>
      <c r="K49" s="73">
        <f>G49-95074</f>
        <v>79926</v>
      </c>
      <c r="L49" s="73">
        <v>30327</v>
      </c>
      <c r="M49" s="75">
        <v>51.93</v>
      </c>
      <c r="N49" s="73">
        <f>K49/M49</f>
        <v>1539.1103408434431</v>
      </c>
      <c r="O49" s="76">
        <v>51.93</v>
      </c>
      <c r="P49" s="97" t="s">
        <v>26</v>
      </c>
      <c r="Q49" s="77">
        <v>44925</v>
      </c>
      <c r="R49" s="78" t="s">
        <v>11</v>
      </c>
      <c r="S49" s="24" t="s">
        <v>117</v>
      </c>
    </row>
    <row r="50" spans="2:20" ht="15" thickBot="1" x14ac:dyDescent="0.4">
      <c r="B50" s="71" t="s">
        <v>120</v>
      </c>
      <c r="C50" s="24" t="s">
        <v>121</v>
      </c>
      <c r="D50" s="72">
        <v>45408</v>
      </c>
      <c r="E50" s="73">
        <v>175000</v>
      </c>
      <c r="F50" s="24" t="s">
        <v>122</v>
      </c>
      <c r="G50" s="73">
        <v>175000</v>
      </c>
      <c r="H50" s="73">
        <v>40400</v>
      </c>
      <c r="I50" s="74">
        <f>H50/G50*100</f>
        <v>23.085714285714285</v>
      </c>
      <c r="J50" s="73">
        <v>80835</v>
      </c>
      <c r="K50" s="73">
        <f>G50-22735</f>
        <v>152265</v>
      </c>
      <c r="L50" s="73">
        <v>58100</v>
      </c>
      <c r="M50" s="75">
        <v>100</v>
      </c>
      <c r="N50" s="73">
        <f>K50/M50</f>
        <v>1522.65</v>
      </c>
      <c r="O50" s="76">
        <v>100</v>
      </c>
      <c r="P50" s="27" t="s">
        <v>123</v>
      </c>
      <c r="Q50" s="77">
        <v>45534</v>
      </c>
      <c r="R50" s="78" t="s">
        <v>11</v>
      </c>
      <c r="S50" s="24" t="s">
        <v>117</v>
      </c>
    </row>
    <row r="51" spans="2:20" ht="15" thickTop="1" x14ac:dyDescent="0.35">
      <c r="B51" s="80"/>
      <c r="C51" s="80"/>
      <c r="D51" s="81" t="s">
        <v>12</v>
      </c>
      <c r="E51" s="82">
        <f>+SUM(E47:E50)</f>
        <v>867500</v>
      </c>
      <c r="F51" s="80"/>
      <c r="G51" s="82">
        <f>+SUM(G47:G50)</f>
        <v>852500</v>
      </c>
      <c r="H51" s="82">
        <f>+SUM(H47:H50)</f>
        <v>300900</v>
      </c>
      <c r="I51" s="83"/>
      <c r="J51" s="82">
        <f>+SUM(J47:J50)</f>
        <v>601790</v>
      </c>
      <c r="K51" s="82">
        <f>+SUM(K47:K50)</f>
        <v>397537</v>
      </c>
      <c r="L51" s="82">
        <f>+SUM(L47:L50)</f>
        <v>146827</v>
      </c>
      <c r="M51" s="84">
        <f>+SUM(M47:M50)</f>
        <v>251.93</v>
      </c>
      <c r="N51" s="85"/>
      <c r="O51" s="82"/>
      <c r="P51" s="86"/>
      <c r="Q51" s="80"/>
      <c r="R51" s="111"/>
      <c r="S51" s="111"/>
      <c r="T51" s="111"/>
    </row>
    <row r="52" spans="2:20" x14ac:dyDescent="0.35">
      <c r="B52" s="104"/>
      <c r="C52" s="104"/>
      <c r="D52" s="106"/>
      <c r="E52" s="107"/>
      <c r="F52" s="104"/>
      <c r="G52" s="107"/>
      <c r="H52" s="113" t="s">
        <v>96</v>
      </c>
      <c r="I52" s="114">
        <f>H51/G51*100</f>
        <v>35.296187683284458</v>
      </c>
      <c r="J52" s="113"/>
      <c r="K52" s="113"/>
      <c r="L52" s="113" t="s">
        <v>97</v>
      </c>
      <c r="M52" s="115"/>
      <c r="N52" s="116"/>
      <c r="O52" s="107"/>
      <c r="P52" s="105"/>
      <c r="Q52" s="104"/>
      <c r="R52" s="104"/>
      <c r="S52" s="104"/>
      <c r="T52" s="104"/>
    </row>
    <row r="53" spans="2:20" x14ac:dyDescent="0.35">
      <c r="B53" s="108"/>
      <c r="C53" s="108"/>
      <c r="D53" s="109"/>
      <c r="E53" s="110"/>
      <c r="F53" s="108"/>
      <c r="G53" s="110"/>
      <c r="H53" s="113" t="s">
        <v>98</v>
      </c>
      <c r="I53" s="114">
        <f>STDEV(I47:I50)</f>
        <v>7.8979073823047345</v>
      </c>
      <c r="J53" s="113"/>
      <c r="K53" s="113"/>
      <c r="L53" s="117" t="s">
        <v>99</v>
      </c>
      <c r="M53" s="118">
        <f>K51/M51</f>
        <v>1577.9661016949153</v>
      </c>
      <c r="N53" s="119" t="s">
        <v>62</v>
      </c>
      <c r="O53" s="110"/>
      <c r="P53" s="112"/>
      <c r="Q53" s="108"/>
      <c r="R53" s="108"/>
      <c r="S53" s="108"/>
      <c r="T53" s="108"/>
    </row>
  </sheetData>
  <conditionalFormatting sqref="B32:S38 B47:S50 B2:S13 B21:S23">
    <cfRule type="expression" dxfId="1" priority="11" stopIfTrue="1">
      <formula>MOD(ROW(),4)&gt;1</formula>
    </cfRule>
    <cfRule type="expression" dxfId="0" priority="12" stopIfTrue="1">
      <formula>MOD(ROW(),4)&lt;2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AED0-5E26-47E6-B070-F47772D28DB2}">
  <dimension ref="A1:AS14"/>
  <sheetViews>
    <sheetView zoomScale="80" zoomScaleNormal="80" workbookViewId="0">
      <selection activeCell="F1" sqref="F1:F1048576"/>
    </sheetView>
  </sheetViews>
  <sheetFormatPr defaultRowHeight="14.5" x14ac:dyDescent="0.35"/>
  <cols>
    <col min="1" max="1" width="28.7265625" customWidth="1"/>
    <col min="2" max="2" width="20.81640625" customWidth="1"/>
    <col min="3" max="3" width="24.7265625" customWidth="1"/>
    <col min="4" max="4" width="20" customWidth="1"/>
    <col min="5" max="5" width="13.54296875" customWidth="1"/>
    <col min="6" max="6" width="31.26953125" customWidth="1"/>
    <col min="7" max="7" width="15.1796875" customWidth="1"/>
    <col min="8" max="8" width="15.36328125" customWidth="1"/>
    <col min="9" max="9" width="13.7265625" customWidth="1"/>
    <col min="10" max="10" width="14.6328125" customWidth="1"/>
    <col min="11" max="11" width="13.81640625" customWidth="1"/>
    <col min="12" max="12" width="16.7265625" customWidth="1"/>
    <col min="13" max="13" width="17.90625" customWidth="1"/>
    <col min="14" max="14" width="13.1796875" customWidth="1"/>
    <col min="15" max="15" width="17.36328125" customWidth="1"/>
    <col min="16" max="16" width="19.1796875" customWidth="1"/>
    <col min="17" max="17" width="19.36328125" customWidth="1"/>
    <col min="18" max="18" width="16.90625" customWidth="1"/>
    <col min="19" max="19" width="23.453125" customWidth="1"/>
    <col min="20" max="20" width="15.7265625" customWidth="1"/>
  </cols>
  <sheetData>
    <row r="1" spans="1:45" ht="17" x14ac:dyDescent="0.4">
      <c r="A1" s="101" t="s">
        <v>13</v>
      </c>
      <c r="B1" s="30" t="s">
        <v>0</v>
      </c>
      <c r="C1" s="34" t="s">
        <v>6</v>
      </c>
      <c r="D1" s="31" t="s">
        <v>1</v>
      </c>
      <c r="E1" s="32" t="s">
        <v>2</v>
      </c>
      <c r="F1" s="34" t="s">
        <v>7</v>
      </c>
      <c r="G1" s="32" t="s">
        <v>65</v>
      </c>
      <c r="H1" s="32" t="s">
        <v>66</v>
      </c>
      <c r="I1" s="102" t="s">
        <v>67</v>
      </c>
      <c r="J1" s="32" t="s">
        <v>68</v>
      </c>
      <c r="K1" s="32" t="s">
        <v>125</v>
      </c>
      <c r="L1" s="32" t="s">
        <v>126</v>
      </c>
      <c r="M1" s="32" t="s">
        <v>127</v>
      </c>
      <c r="N1" s="130" t="s">
        <v>128</v>
      </c>
      <c r="O1" s="131" t="s">
        <v>129</v>
      </c>
      <c r="P1" s="132" t="s">
        <v>130</v>
      </c>
      <c r="Q1" s="133" t="s">
        <v>131</v>
      </c>
      <c r="R1" s="32" t="s">
        <v>132</v>
      </c>
      <c r="S1" s="34" t="s">
        <v>5</v>
      </c>
      <c r="T1" s="34" t="s">
        <v>133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7" x14ac:dyDescent="0.4">
      <c r="A2" s="101" t="s">
        <v>173</v>
      </c>
      <c r="B2" s="71" t="s">
        <v>154</v>
      </c>
      <c r="C2" s="24" t="s">
        <v>155</v>
      </c>
      <c r="D2" s="72">
        <v>45202</v>
      </c>
      <c r="E2" s="73">
        <v>379000</v>
      </c>
      <c r="F2" s="24" t="s">
        <v>122</v>
      </c>
      <c r="G2" s="73">
        <v>379000</v>
      </c>
      <c r="H2" s="73">
        <v>175300</v>
      </c>
      <c r="I2" s="74">
        <v>46.253298153034301</v>
      </c>
      <c r="J2" s="73">
        <v>398745</v>
      </c>
      <c r="K2" s="73">
        <v>103415</v>
      </c>
      <c r="L2" s="73">
        <v>275585</v>
      </c>
      <c r="M2" s="73">
        <v>252377.55078125</v>
      </c>
      <c r="N2" s="121">
        <v>1.0919552834509645</v>
      </c>
      <c r="O2" s="122">
        <v>1464</v>
      </c>
      <c r="P2" s="123">
        <v>188.24112021857923</v>
      </c>
      <c r="Q2" s="124">
        <v>6.4749642709663657</v>
      </c>
      <c r="R2" s="73">
        <v>100000</v>
      </c>
      <c r="S2" s="27" t="s">
        <v>156</v>
      </c>
      <c r="T2" s="24">
        <v>401</v>
      </c>
    </row>
    <row r="3" spans="1:45" x14ac:dyDescent="0.35">
      <c r="B3" s="71" t="s">
        <v>157</v>
      </c>
      <c r="C3" s="24" t="s">
        <v>158</v>
      </c>
      <c r="D3" s="72">
        <v>45546</v>
      </c>
      <c r="E3" s="73">
        <v>292500</v>
      </c>
      <c r="F3" s="24" t="s">
        <v>9</v>
      </c>
      <c r="G3" s="73">
        <v>292500</v>
      </c>
      <c r="H3" s="73">
        <v>161100</v>
      </c>
      <c r="I3" s="74">
        <v>55.07692307692308</v>
      </c>
      <c r="J3" s="73">
        <v>322156</v>
      </c>
      <c r="K3" s="73">
        <v>22370</v>
      </c>
      <c r="L3" s="73">
        <v>270130</v>
      </c>
      <c r="M3" s="73">
        <v>305904.09375</v>
      </c>
      <c r="N3" s="121">
        <v>0.88305454395377803</v>
      </c>
      <c r="O3" s="122">
        <v>1560</v>
      </c>
      <c r="P3" s="123">
        <v>173.16025641025641</v>
      </c>
      <c r="Q3" s="124">
        <v>14.41510967875228</v>
      </c>
      <c r="R3" s="73">
        <v>20325</v>
      </c>
      <c r="S3" s="97" t="s">
        <v>26</v>
      </c>
      <c r="T3" s="24">
        <v>401</v>
      </c>
    </row>
    <row r="4" spans="1:45" x14ac:dyDescent="0.35">
      <c r="B4" s="71" t="s">
        <v>159</v>
      </c>
      <c r="C4" s="24" t="s">
        <v>160</v>
      </c>
      <c r="D4" s="72">
        <v>45547</v>
      </c>
      <c r="E4" s="73">
        <v>249500</v>
      </c>
      <c r="F4" s="24" t="s">
        <v>9</v>
      </c>
      <c r="G4" s="73">
        <v>249500</v>
      </c>
      <c r="H4" s="73">
        <v>128400</v>
      </c>
      <c r="I4" s="74">
        <v>51.46292585170341</v>
      </c>
      <c r="J4" s="73">
        <v>256776</v>
      </c>
      <c r="K4" s="73">
        <v>48316</v>
      </c>
      <c r="L4" s="73">
        <v>201184</v>
      </c>
      <c r="M4" s="73">
        <v>212714.28125</v>
      </c>
      <c r="N4" s="121">
        <v>0.94579451279790361</v>
      </c>
      <c r="O4" s="122">
        <v>1509</v>
      </c>
      <c r="P4" s="123">
        <v>133.32273028495692</v>
      </c>
      <c r="Q4" s="124">
        <v>8.1411127943397226</v>
      </c>
      <c r="R4" s="73">
        <v>32500</v>
      </c>
      <c r="S4" s="97" t="s">
        <v>26</v>
      </c>
      <c r="T4" s="24">
        <v>401</v>
      </c>
    </row>
    <row r="5" spans="1:45" x14ac:dyDescent="0.35">
      <c r="B5" s="71" t="s">
        <v>161</v>
      </c>
      <c r="C5" s="24" t="s">
        <v>162</v>
      </c>
      <c r="D5" s="72">
        <v>44757</v>
      </c>
      <c r="E5" s="73">
        <v>245000</v>
      </c>
      <c r="F5" s="24" t="s">
        <v>9</v>
      </c>
      <c r="G5" s="73">
        <v>245000</v>
      </c>
      <c r="H5" s="73">
        <v>137400</v>
      </c>
      <c r="I5" s="74">
        <v>56.08163265306122</v>
      </c>
      <c r="J5" s="73">
        <v>274729</v>
      </c>
      <c r="K5" s="73">
        <v>33500</v>
      </c>
      <c r="L5" s="73">
        <v>211500</v>
      </c>
      <c r="M5" s="73">
        <v>246152.046875</v>
      </c>
      <c r="N5" s="121">
        <v>0.85922503056577515</v>
      </c>
      <c r="O5" s="122">
        <v>2520</v>
      </c>
      <c r="P5" s="123">
        <v>83.928571428571431</v>
      </c>
      <c r="Q5" s="124">
        <v>16.79806101755257</v>
      </c>
      <c r="R5" s="73">
        <v>33500</v>
      </c>
      <c r="S5" s="97" t="s">
        <v>26</v>
      </c>
      <c r="T5" s="24">
        <v>401</v>
      </c>
    </row>
    <row r="6" spans="1:45" x14ac:dyDescent="0.35">
      <c r="B6" s="71" t="s">
        <v>163</v>
      </c>
      <c r="C6" s="24" t="s">
        <v>164</v>
      </c>
      <c r="D6" s="72">
        <v>44848</v>
      </c>
      <c r="E6" s="73">
        <v>355000</v>
      </c>
      <c r="F6" s="24" t="s">
        <v>9</v>
      </c>
      <c r="G6" s="73">
        <v>355000</v>
      </c>
      <c r="H6" s="73">
        <v>202500</v>
      </c>
      <c r="I6" s="74">
        <v>57.04225352112676</v>
      </c>
      <c r="J6" s="73">
        <v>404914</v>
      </c>
      <c r="K6" s="73">
        <v>40829</v>
      </c>
      <c r="L6" s="73">
        <v>314171</v>
      </c>
      <c r="M6" s="73">
        <v>371515.29209183675</v>
      </c>
      <c r="N6" s="121">
        <v>0.84564755929976221</v>
      </c>
      <c r="O6" s="122">
        <v>1512</v>
      </c>
      <c r="P6" s="123">
        <v>207.78505291005291</v>
      </c>
      <c r="Q6" s="124">
        <v>18.155808144153863</v>
      </c>
      <c r="R6" s="73">
        <v>33500</v>
      </c>
      <c r="S6" s="97" t="s">
        <v>26</v>
      </c>
      <c r="T6" s="24">
        <v>401</v>
      </c>
    </row>
    <row r="7" spans="1:45" x14ac:dyDescent="0.35">
      <c r="B7" s="71" t="s">
        <v>165</v>
      </c>
      <c r="C7" s="24" t="s">
        <v>166</v>
      </c>
      <c r="D7" s="72">
        <v>45544</v>
      </c>
      <c r="E7" s="73">
        <v>170000</v>
      </c>
      <c r="F7" s="24" t="s">
        <v>9</v>
      </c>
      <c r="G7" s="73">
        <v>170000</v>
      </c>
      <c r="H7" s="73">
        <v>87100</v>
      </c>
      <c r="I7" s="74">
        <v>51.235294117647058</v>
      </c>
      <c r="J7" s="73">
        <v>174140</v>
      </c>
      <c r="K7" s="73">
        <v>27363</v>
      </c>
      <c r="L7" s="73">
        <v>142637</v>
      </c>
      <c r="M7" s="73">
        <v>149772.453125</v>
      </c>
      <c r="N7" s="121">
        <v>0.95235804064019203</v>
      </c>
      <c r="O7" s="122">
        <v>1255</v>
      </c>
      <c r="P7" s="123">
        <v>113.65498007968128</v>
      </c>
      <c r="Q7" s="124">
        <v>7.4847600101108807</v>
      </c>
      <c r="R7" s="73">
        <v>19784</v>
      </c>
      <c r="S7" s="97" t="s">
        <v>26</v>
      </c>
      <c r="T7" s="24">
        <v>401</v>
      </c>
    </row>
    <row r="8" spans="1:45" x14ac:dyDescent="0.35">
      <c r="B8" s="71" t="s">
        <v>167</v>
      </c>
      <c r="C8" s="24" t="s">
        <v>168</v>
      </c>
      <c r="D8" s="72">
        <v>45219</v>
      </c>
      <c r="E8" s="73">
        <v>205000</v>
      </c>
      <c r="F8" s="24" t="s">
        <v>9</v>
      </c>
      <c r="G8" s="73">
        <v>205000</v>
      </c>
      <c r="H8" s="73">
        <v>111800</v>
      </c>
      <c r="I8" s="74">
        <v>54.536585365853661</v>
      </c>
      <c r="J8" s="73">
        <v>223534</v>
      </c>
      <c r="K8" s="73">
        <v>37430</v>
      </c>
      <c r="L8" s="73">
        <v>167570</v>
      </c>
      <c r="M8" s="73">
        <v>189902.046875</v>
      </c>
      <c r="N8" s="121">
        <v>0.8824022845330376</v>
      </c>
      <c r="O8" s="122">
        <v>1120</v>
      </c>
      <c r="P8" s="123">
        <v>149.61607142857142</v>
      </c>
      <c r="Q8" s="124">
        <v>14.480335620826324</v>
      </c>
      <c r="R8" s="73">
        <v>32500</v>
      </c>
      <c r="S8" s="97" t="s">
        <v>26</v>
      </c>
      <c r="T8" s="24">
        <v>401</v>
      </c>
    </row>
    <row r="9" spans="1:45" x14ac:dyDescent="0.35">
      <c r="B9" s="71" t="s">
        <v>169</v>
      </c>
      <c r="C9" s="24" t="s">
        <v>170</v>
      </c>
      <c r="D9" s="72">
        <v>44755</v>
      </c>
      <c r="E9" s="73">
        <v>279900</v>
      </c>
      <c r="F9" s="24" t="s">
        <v>9</v>
      </c>
      <c r="G9" s="73">
        <v>279900</v>
      </c>
      <c r="H9" s="73">
        <v>107700</v>
      </c>
      <c r="I9" s="74">
        <v>38.478027867095392</v>
      </c>
      <c r="J9" s="73">
        <v>215342</v>
      </c>
      <c r="K9" s="73">
        <v>45485</v>
      </c>
      <c r="L9" s="73">
        <v>234415</v>
      </c>
      <c r="M9" s="73">
        <v>173323.46875</v>
      </c>
      <c r="N9" s="121">
        <v>1.3524712013357971</v>
      </c>
      <c r="O9" s="122">
        <v>1209</v>
      </c>
      <c r="P9" s="123">
        <v>193.89164598842018</v>
      </c>
      <c r="Q9" s="124">
        <v>32.526556059449632</v>
      </c>
      <c r="R9" s="73">
        <v>38127</v>
      </c>
      <c r="S9" s="97" t="s">
        <v>26</v>
      </c>
      <c r="T9" s="24">
        <v>401</v>
      </c>
    </row>
    <row r="10" spans="1:45" x14ac:dyDescent="0.35">
      <c r="B10" s="71" t="s">
        <v>171</v>
      </c>
      <c r="C10" s="24" t="s">
        <v>172</v>
      </c>
      <c r="D10" s="72">
        <v>45408</v>
      </c>
      <c r="E10" s="73">
        <v>250000</v>
      </c>
      <c r="F10" s="24" t="s">
        <v>9</v>
      </c>
      <c r="G10" s="73">
        <v>250000</v>
      </c>
      <c r="H10" s="73">
        <v>94000</v>
      </c>
      <c r="I10" s="74">
        <v>37.6</v>
      </c>
      <c r="J10" s="73">
        <v>187983</v>
      </c>
      <c r="K10" s="73">
        <v>22133</v>
      </c>
      <c r="L10" s="73">
        <v>227867</v>
      </c>
      <c r="M10" s="73">
        <v>169234.6875</v>
      </c>
      <c r="N10" s="121">
        <v>1.3464556431434898</v>
      </c>
      <c r="O10" s="122">
        <v>720</v>
      </c>
      <c r="P10" s="123">
        <v>316.48194444444442</v>
      </c>
      <c r="Q10" s="124">
        <v>31.925000240218893</v>
      </c>
      <c r="R10" s="73">
        <v>18236</v>
      </c>
      <c r="S10" s="97" t="s">
        <v>26</v>
      </c>
      <c r="T10" s="24">
        <v>401</v>
      </c>
    </row>
    <row r="11" spans="1:45" x14ac:dyDescent="0.35">
      <c r="B11" s="71" t="s">
        <v>134</v>
      </c>
      <c r="C11" s="24" t="s">
        <v>135</v>
      </c>
      <c r="D11" s="72">
        <v>45646</v>
      </c>
      <c r="E11" s="73">
        <v>185000</v>
      </c>
      <c r="F11" s="24" t="s">
        <v>122</v>
      </c>
      <c r="G11" s="73">
        <v>181000</v>
      </c>
      <c r="H11" s="73">
        <v>87300</v>
      </c>
      <c r="I11" s="74">
        <v>48.232044198895032</v>
      </c>
      <c r="J11" s="73">
        <v>181402</v>
      </c>
      <c r="K11" s="73">
        <v>36350</v>
      </c>
      <c r="L11" s="73">
        <v>144650</v>
      </c>
      <c r="M11" s="73">
        <v>130000</v>
      </c>
      <c r="N11" s="121">
        <v>1.1126923076923076</v>
      </c>
      <c r="O11" s="122">
        <v>840</v>
      </c>
      <c r="P11" s="123">
        <v>172.20238095238096</v>
      </c>
      <c r="Q11" s="124">
        <v>8.5486666951006818</v>
      </c>
      <c r="R11" s="73">
        <v>10150</v>
      </c>
      <c r="S11" s="27" t="s">
        <v>136</v>
      </c>
      <c r="T11" s="24">
        <v>401</v>
      </c>
    </row>
    <row r="12" spans="1:45" x14ac:dyDescent="0.35">
      <c r="B12" s="80"/>
      <c r="C12" s="80"/>
      <c r="D12" s="81" t="s">
        <v>12</v>
      </c>
      <c r="E12" s="82">
        <v>2610900</v>
      </c>
      <c r="F12" s="80"/>
      <c r="G12" s="82">
        <v>2606900</v>
      </c>
      <c r="H12" s="82">
        <v>1292600</v>
      </c>
      <c r="I12" s="83"/>
      <c r="J12" s="82">
        <v>2639721</v>
      </c>
      <c r="K12" s="82"/>
      <c r="L12" s="82">
        <v>2189709</v>
      </c>
      <c r="M12" s="82">
        <v>2200895.9209980867</v>
      </c>
      <c r="N12" s="125"/>
      <c r="O12" s="126"/>
      <c r="P12" s="127">
        <v>173.22847541459151</v>
      </c>
      <c r="Q12" s="128"/>
      <c r="R12" s="129">
        <v>3.2288534889704512</v>
      </c>
      <c r="S12" s="80"/>
      <c r="T12" s="80"/>
    </row>
    <row r="13" spans="1:45" x14ac:dyDescent="0.35">
      <c r="B13" s="80"/>
      <c r="C13" s="80"/>
      <c r="D13" s="81"/>
      <c r="E13" s="82"/>
      <c r="F13" s="80"/>
      <c r="G13" s="82"/>
      <c r="H13" s="82" t="s">
        <v>96</v>
      </c>
      <c r="I13" s="83">
        <v>49.583796846829571</v>
      </c>
      <c r="J13" s="82"/>
      <c r="K13" s="82"/>
      <c r="L13" s="82"/>
      <c r="M13" s="98" t="s">
        <v>141</v>
      </c>
      <c r="N13" s="120">
        <v>0.99491710585159632</v>
      </c>
      <c r="O13" s="136" t="s">
        <v>62</v>
      </c>
      <c r="P13" s="127" t="s">
        <v>142</v>
      </c>
      <c r="Q13" s="128">
        <v>0.19275114739531019</v>
      </c>
      <c r="R13" s="129"/>
      <c r="S13" s="80"/>
      <c r="T13" s="80"/>
    </row>
    <row r="14" spans="1:45" x14ac:dyDescent="0.35">
      <c r="B14" s="80"/>
      <c r="C14" s="80"/>
      <c r="D14" s="81"/>
      <c r="E14" s="82"/>
      <c r="F14" s="80"/>
      <c r="G14" s="82"/>
      <c r="H14" s="82" t="s">
        <v>98</v>
      </c>
      <c r="I14" s="83">
        <v>6.9815623905262996</v>
      </c>
      <c r="J14" s="82"/>
      <c r="K14" s="82"/>
      <c r="L14" s="82"/>
      <c r="M14" s="82" t="s">
        <v>143</v>
      </c>
      <c r="N14" s="125">
        <v>1.0272056407413008</v>
      </c>
      <c r="O14" s="126"/>
      <c r="P14" s="127" t="s">
        <v>144</v>
      </c>
      <c r="Q14" s="129">
        <v>15.89503745314712</v>
      </c>
      <c r="R14" s="129" t="s">
        <v>145</v>
      </c>
      <c r="S14" s="80">
        <v>15.474055848910828</v>
      </c>
      <c r="T14" s="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0A13-B4BA-4594-BEC2-094391466660}">
  <dimension ref="A1:BB12"/>
  <sheetViews>
    <sheetView topLeftCell="C1" workbookViewId="0">
      <selection activeCell="F1" sqref="F1:F1048576"/>
    </sheetView>
  </sheetViews>
  <sheetFormatPr defaultRowHeight="14.5" x14ac:dyDescent="0.35"/>
  <cols>
    <col min="1" max="1" width="29" customWidth="1"/>
    <col min="2" max="2" width="21.08984375" customWidth="1"/>
    <col min="3" max="3" width="24.1796875" customWidth="1"/>
    <col min="4" max="4" width="14.1796875" customWidth="1"/>
    <col min="5" max="5" width="15.36328125" customWidth="1"/>
    <col min="6" max="6" width="29.36328125" customWidth="1"/>
    <col min="7" max="7" width="18.36328125" customWidth="1"/>
    <col min="8" max="8" width="15.7265625" customWidth="1"/>
    <col min="10" max="10" width="14.6328125" customWidth="1"/>
    <col min="12" max="12" width="14.26953125" customWidth="1"/>
    <col min="13" max="13" width="16.81640625" customWidth="1"/>
    <col min="15" max="15" width="19.36328125" customWidth="1"/>
    <col min="16" max="16" width="19.453125" customWidth="1"/>
    <col min="17" max="17" width="17.08984375" customWidth="1"/>
    <col min="18" max="18" width="17.54296875" customWidth="1"/>
    <col min="19" max="19" width="24.08984375" customWidth="1"/>
    <col min="20" max="20" width="22.54296875" customWidth="1"/>
    <col min="21" max="21" width="20.90625" customWidth="1"/>
    <col min="22" max="22" width="22" customWidth="1"/>
  </cols>
  <sheetData>
    <row r="1" spans="1:54" s="56" customFormat="1" ht="17" x14ac:dyDescent="0.4">
      <c r="A1" s="101" t="s">
        <v>13</v>
      </c>
      <c r="B1" s="30" t="s">
        <v>0</v>
      </c>
      <c r="C1" s="34" t="s">
        <v>6</v>
      </c>
      <c r="D1" s="31" t="s">
        <v>1</v>
      </c>
      <c r="E1" s="32" t="s">
        <v>2</v>
      </c>
      <c r="F1" s="34" t="s">
        <v>7</v>
      </c>
      <c r="G1" s="32" t="s">
        <v>65</v>
      </c>
      <c r="H1" s="32" t="s">
        <v>66</v>
      </c>
      <c r="I1" s="102" t="s">
        <v>67</v>
      </c>
      <c r="J1" s="32" t="s">
        <v>68</v>
      </c>
      <c r="K1" s="32" t="s">
        <v>125</v>
      </c>
      <c r="L1" s="32" t="s">
        <v>126</v>
      </c>
      <c r="M1" s="32" t="s">
        <v>127</v>
      </c>
      <c r="N1" s="130" t="s">
        <v>128</v>
      </c>
      <c r="O1" s="131" t="s">
        <v>129</v>
      </c>
      <c r="P1" s="132" t="s">
        <v>130</v>
      </c>
      <c r="Q1" s="133" t="s">
        <v>131</v>
      </c>
      <c r="R1" s="32" t="s">
        <v>132</v>
      </c>
      <c r="S1" s="34" t="s">
        <v>5</v>
      </c>
      <c r="T1" s="34" t="s">
        <v>133</v>
      </c>
      <c r="U1" s="34" t="s">
        <v>75</v>
      </c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</row>
    <row r="2" spans="1:54" ht="17" x14ac:dyDescent="0.4">
      <c r="A2" s="101" t="s">
        <v>146</v>
      </c>
      <c r="B2" s="71" t="s">
        <v>115</v>
      </c>
      <c r="C2" s="24" t="s">
        <v>116</v>
      </c>
      <c r="D2" s="72">
        <v>45205</v>
      </c>
      <c r="E2" s="73">
        <v>262500</v>
      </c>
      <c r="F2" s="24" t="s">
        <v>9</v>
      </c>
      <c r="G2" s="73">
        <v>262500</v>
      </c>
      <c r="H2" s="73">
        <v>145800</v>
      </c>
      <c r="I2" s="74">
        <v>55.542857142857137</v>
      </c>
      <c r="J2" s="73">
        <v>291507</v>
      </c>
      <c r="K2" s="73">
        <v>93245</v>
      </c>
      <c r="L2" s="73">
        <v>169255</v>
      </c>
      <c r="M2" s="73">
        <v>186511.765625</v>
      </c>
      <c r="N2" s="121">
        <v>0.90747626259837999</v>
      </c>
      <c r="O2" s="122">
        <v>1224</v>
      </c>
      <c r="P2" s="123">
        <v>138.28022875816993</v>
      </c>
      <c r="Q2" s="124">
        <v>14.921446355653989</v>
      </c>
      <c r="R2" s="73">
        <v>78900</v>
      </c>
      <c r="S2" s="97" t="s">
        <v>26</v>
      </c>
      <c r="T2" s="24">
        <v>401</v>
      </c>
      <c r="U2" s="24" t="s">
        <v>117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35">
      <c r="B3" s="71" t="s">
        <v>118</v>
      </c>
      <c r="C3" s="24" t="s">
        <v>119</v>
      </c>
      <c r="D3" s="72">
        <v>45187</v>
      </c>
      <c r="E3" s="73">
        <v>254000</v>
      </c>
      <c r="F3" s="24" t="s">
        <v>9</v>
      </c>
      <c r="G3" s="73">
        <v>254000</v>
      </c>
      <c r="H3" s="73">
        <v>102200</v>
      </c>
      <c r="I3" s="74">
        <v>40.236220472440941</v>
      </c>
      <c r="J3" s="73">
        <v>204420</v>
      </c>
      <c r="K3" s="73">
        <v>87856</v>
      </c>
      <c r="L3" s="73">
        <v>166144</v>
      </c>
      <c r="M3" s="73">
        <v>109655.689453125</v>
      </c>
      <c r="N3" s="121">
        <v>1.5151425414275681</v>
      </c>
      <c r="O3" s="122">
        <v>816</v>
      </c>
      <c r="P3" s="123">
        <v>203.60784313725489</v>
      </c>
      <c r="Q3" s="124">
        <v>45.84518152726482</v>
      </c>
      <c r="R3" s="73">
        <v>81946</v>
      </c>
      <c r="S3" s="97" t="s">
        <v>26</v>
      </c>
      <c r="T3" s="24">
        <v>401</v>
      </c>
      <c r="U3" s="24" t="s">
        <v>117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35">
      <c r="B4" s="71" t="s">
        <v>134</v>
      </c>
      <c r="C4" s="24" t="s">
        <v>135</v>
      </c>
      <c r="D4" s="72">
        <v>45646</v>
      </c>
      <c r="E4" s="73">
        <v>185000</v>
      </c>
      <c r="F4" s="24" t="s">
        <v>122</v>
      </c>
      <c r="G4" s="73">
        <v>181000</v>
      </c>
      <c r="H4" s="73">
        <v>87300</v>
      </c>
      <c r="I4" s="74">
        <v>48.232044198895032</v>
      </c>
      <c r="J4" s="73">
        <v>181402</v>
      </c>
      <c r="K4" s="73">
        <v>36350</v>
      </c>
      <c r="L4" s="73">
        <v>144650</v>
      </c>
      <c r="M4" s="73">
        <v>130000</v>
      </c>
      <c r="N4" s="121">
        <v>1.1126923076923076</v>
      </c>
      <c r="O4" s="122">
        <v>840</v>
      </c>
      <c r="P4" s="123">
        <v>172.20238095238096</v>
      </c>
      <c r="Q4" s="124">
        <v>5.6001581537387768</v>
      </c>
      <c r="R4" s="73">
        <v>10150</v>
      </c>
      <c r="S4" s="27" t="s">
        <v>136</v>
      </c>
      <c r="T4" s="24">
        <v>401</v>
      </c>
      <c r="U4" s="2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x14ac:dyDescent="0.35">
      <c r="B5" s="71" t="s">
        <v>76</v>
      </c>
      <c r="C5" s="24" t="s">
        <v>77</v>
      </c>
      <c r="D5" s="72">
        <v>45124</v>
      </c>
      <c r="E5" s="73">
        <v>379900</v>
      </c>
      <c r="F5" s="24" t="s">
        <v>9</v>
      </c>
      <c r="G5" s="73">
        <v>344900</v>
      </c>
      <c r="H5" s="73">
        <v>201600</v>
      </c>
      <c r="I5" s="74">
        <v>58.451725137721077</v>
      </c>
      <c r="J5" s="73">
        <v>403130</v>
      </c>
      <c r="K5" s="73">
        <v>83956</v>
      </c>
      <c r="L5" s="73">
        <v>260944</v>
      </c>
      <c r="M5" s="73">
        <v>300257.75</v>
      </c>
      <c r="N5" s="121">
        <v>0.86906666022775436</v>
      </c>
      <c r="O5" s="122">
        <v>1400</v>
      </c>
      <c r="P5" s="123">
        <v>186.38857142857142</v>
      </c>
      <c r="Q5" s="124">
        <v>18.762406592716552</v>
      </c>
      <c r="R5" s="73">
        <v>74900</v>
      </c>
      <c r="S5" s="97" t="s">
        <v>26</v>
      </c>
      <c r="T5" s="24">
        <v>401</v>
      </c>
      <c r="U5" s="24" t="s">
        <v>78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x14ac:dyDescent="0.35">
      <c r="B6" s="71" t="s">
        <v>84</v>
      </c>
      <c r="C6" s="24" t="s">
        <v>85</v>
      </c>
      <c r="D6" s="72">
        <v>44813</v>
      </c>
      <c r="E6" s="73">
        <v>380000</v>
      </c>
      <c r="F6" s="24" t="s">
        <v>9</v>
      </c>
      <c r="G6" s="73">
        <v>380000</v>
      </c>
      <c r="H6" s="73">
        <v>227600</v>
      </c>
      <c r="I6" s="74">
        <v>59.894736842105267</v>
      </c>
      <c r="J6" s="73">
        <v>455125</v>
      </c>
      <c r="K6" s="73">
        <v>127875</v>
      </c>
      <c r="L6" s="73">
        <v>252125</v>
      </c>
      <c r="M6" s="73">
        <v>307855.125</v>
      </c>
      <c r="N6" s="121">
        <v>0.81897288537912105</v>
      </c>
      <c r="O6" s="122">
        <v>1296</v>
      </c>
      <c r="P6" s="123">
        <v>194.54089506172841</v>
      </c>
      <c r="Q6" s="124">
        <v>23.771784077579884</v>
      </c>
      <c r="R6" s="73">
        <v>98252</v>
      </c>
      <c r="S6" s="97" t="s">
        <v>26</v>
      </c>
      <c r="T6" s="24">
        <v>401</v>
      </c>
      <c r="U6" s="24" t="s">
        <v>81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x14ac:dyDescent="0.35">
      <c r="B7" s="71" t="s">
        <v>137</v>
      </c>
      <c r="C7" s="24" t="s">
        <v>138</v>
      </c>
      <c r="D7" s="72">
        <v>45426</v>
      </c>
      <c r="E7" s="73">
        <v>120000</v>
      </c>
      <c r="F7" s="24" t="s">
        <v>122</v>
      </c>
      <c r="G7" s="73">
        <v>120000</v>
      </c>
      <c r="H7" s="73">
        <v>62400</v>
      </c>
      <c r="I7" s="74">
        <v>52</v>
      </c>
      <c r="J7" s="73">
        <v>124777</v>
      </c>
      <c r="K7" s="73">
        <v>72777</v>
      </c>
      <c r="L7" s="73">
        <v>47223</v>
      </c>
      <c r="M7" s="73">
        <v>48918.15625</v>
      </c>
      <c r="N7" s="121">
        <v>0.96534709441343669</v>
      </c>
      <c r="O7" s="122">
        <v>497</v>
      </c>
      <c r="P7" s="123">
        <v>95.016096579476866</v>
      </c>
      <c r="Q7" s="124">
        <v>9.1343631741483193</v>
      </c>
      <c r="R7" s="73">
        <v>68159</v>
      </c>
      <c r="S7" s="97" t="s">
        <v>26</v>
      </c>
      <c r="T7" s="24">
        <v>401</v>
      </c>
      <c r="U7" s="24" t="s">
        <v>139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35">
      <c r="B8" s="71" t="s">
        <v>100</v>
      </c>
      <c r="C8" s="24" t="s">
        <v>101</v>
      </c>
      <c r="D8" s="72">
        <v>45413</v>
      </c>
      <c r="E8" s="73">
        <v>535000</v>
      </c>
      <c r="F8" s="24" t="s">
        <v>9</v>
      </c>
      <c r="G8" s="73">
        <v>535000</v>
      </c>
      <c r="H8" s="73">
        <v>242700</v>
      </c>
      <c r="I8" s="74">
        <v>45.364485981308412</v>
      </c>
      <c r="J8" s="73">
        <v>485316</v>
      </c>
      <c r="K8" s="73">
        <v>243304</v>
      </c>
      <c r="L8" s="73">
        <v>291696</v>
      </c>
      <c r="M8" s="73">
        <v>227668.859375</v>
      </c>
      <c r="N8" s="121">
        <v>1.2812292414551918</v>
      </c>
      <c r="O8" s="122">
        <v>1508</v>
      </c>
      <c r="P8" s="123">
        <v>193.43236074270558</v>
      </c>
      <c r="Q8" s="124">
        <v>22.45385153002719</v>
      </c>
      <c r="R8" s="73">
        <v>165859</v>
      </c>
      <c r="S8" s="97" t="s">
        <v>26</v>
      </c>
      <c r="T8" s="24">
        <v>401</v>
      </c>
      <c r="U8" s="24" t="s">
        <v>140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35">
      <c r="B9" s="71" t="s">
        <v>103</v>
      </c>
      <c r="C9" s="24" t="s">
        <v>104</v>
      </c>
      <c r="D9" s="72">
        <v>45068</v>
      </c>
      <c r="E9" s="73">
        <v>320000</v>
      </c>
      <c r="F9" s="24" t="s">
        <v>9</v>
      </c>
      <c r="G9" s="73">
        <v>315000</v>
      </c>
      <c r="H9" s="73">
        <v>166300</v>
      </c>
      <c r="I9" s="74">
        <v>52.793650793650791</v>
      </c>
      <c r="J9" s="73">
        <v>332508</v>
      </c>
      <c r="K9" s="73">
        <v>98116</v>
      </c>
      <c r="L9" s="73">
        <v>216884</v>
      </c>
      <c r="M9" s="73">
        <v>220500.46875</v>
      </c>
      <c r="N9" s="121">
        <v>0.98359881604560084</v>
      </c>
      <c r="O9" s="122">
        <v>1416</v>
      </c>
      <c r="P9" s="123">
        <v>153.16666666666666</v>
      </c>
      <c r="Q9" s="124">
        <v>7.3091910109319036</v>
      </c>
      <c r="R9" s="73">
        <v>89880</v>
      </c>
      <c r="S9" s="97" t="s">
        <v>26</v>
      </c>
      <c r="T9" s="24">
        <v>401</v>
      </c>
      <c r="U9" s="24" t="s">
        <v>105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35">
      <c r="B10" s="80"/>
      <c r="C10" s="80"/>
      <c r="D10" s="81" t="s">
        <v>12</v>
      </c>
      <c r="E10" s="82">
        <v>2436400</v>
      </c>
      <c r="F10" s="80"/>
      <c r="G10" s="82">
        <v>2392400</v>
      </c>
      <c r="H10" s="82">
        <v>1235900</v>
      </c>
      <c r="I10" s="83"/>
      <c r="J10" s="82">
        <v>2478185</v>
      </c>
      <c r="K10" s="82"/>
      <c r="L10" s="82">
        <v>1548921</v>
      </c>
      <c r="M10" s="82">
        <v>1531367.814453125</v>
      </c>
      <c r="N10" s="125"/>
      <c r="O10" s="126"/>
      <c r="P10" s="127">
        <v>167.07938041586937</v>
      </c>
      <c r="Q10" s="129">
        <v>4.5228303227385913</v>
      </c>
      <c r="R10" s="82"/>
      <c r="S10" s="80"/>
      <c r="T10" s="80"/>
      <c r="U10" s="8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35">
      <c r="B11" s="80"/>
      <c r="C11" s="80"/>
      <c r="D11" s="81"/>
      <c r="E11" s="82"/>
      <c r="F11" s="80"/>
      <c r="G11" s="82"/>
      <c r="H11" s="82" t="s">
        <v>96</v>
      </c>
      <c r="I11" s="83">
        <v>51.659421501421164</v>
      </c>
      <c r="J11" s="82"/>
      <c r="K11" s="82"/>
      <c r="L11" s="82"/>
      <c r="M11" s="98" t="s">
        <v>141</v>
      </c>
      <c r="N11" s="120">
        <v>1.011462422927534</v>
      </c>
      <c r="O11" s="136" t="s">
        <v>62</v>
      </c>
      <c r="P11" s="127" t="s">
        <v>142</v>
      </c>
      <c r="Q11" s="128">
        <v>0.23646062594934622</v>
      </c>
      <c r="R11" s="129"/>
      <c r="S11" s="82"/>
      <c r="T11" s="80"/>
      <c r="U11" s="80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35">
      <c r="B12" s="80"/>
      <c r="C12" s="80"/>
      <c r="D12" s="81"/>
      <c r="E12" s="82"/>
      <c r="F12" s="80"/>
      <c r="G12" s="82"/>
      <c r="H12" s="82" t="s">
        <v>98</v>
      </c>
      <c r="I12" s="83">
        <v>6.678642569157347</v>
      </c>
      <c r="J12" s="82"/>
      <c r="K12" s="82"/>
      <c r="L12" s="82"/>
      <c r="M12" s="82" t="s">
        <v>143</v>
      </c>
      <c r="N12" s="125">
        <v>1.0566907261549199</v>
      </c>
      <c r="O12" s="126"/>
      <c r="P12" s="127" t="s">
        <v>144</v>
      </c>
      <c r="Q12" s="129">
        <v>18.474797802757678</v>
      </c>
      <c r="R12" s="129" t="s">
        <v>145</v>
      </c>
      <c r="S12" s="80">
        <v>17.483637686481519</v>
      </c>
      <c r="T12" s="80"/>
      <c r="U12" s="80"/>
      <c r="V12" s="87"/>
      <c r="W12" s="8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E0E8-B513-403B-8806-CE7B455D433A}">
  <dimension ref="A1:U10"/>
  <sheetViews>
    <sheetView zoomScale="90" zoomScaleNormal="90" workbookViewId="0">
      <selection activeCell="F1" sqref="F1:F1048576"/>
    </sheetView>
  </sheetViews>
  <sheetFormatPr defaultRowHeight="14.5" x14ac:dyDescent="0.35"/>
  <cols>
    <col min="1" max="1" width="31.453125" customWidth="1"/>
    <col min="2" max="2" width="22.6328125" customWidth="1"/>
    <col min="3" max="3" width="18.54296875" customWidth="1"/>
    <col min="4" max="4" width="17.7265625" customWidth="1"/>
    <col min="5" max="5" width="13.453125" customWidth="1"/>
    <col min="6" max="6" width="29.6328125" customWidth="1"/>
    <col min="7" max="7" width="14.36328125" customWidth="1"/>
    <col min="8" max="9" width="13.36328125" customWidth="1"/>
    <col min="10" max="10" width="13.7265625" customWidth="1"/>
    <col min="11" max="11" width="14.26953125" customWidth="1"/>
    <col min="12" max="12" width="16.6328125" customWidth="1"/>
    <col min="13" max="13" width="15.90625" customWidth="1"/>
    <col min="15" max="15" width="18.6328125" customWidth="1"/>
    <col min="16" max="16" width="20.90625" customWidth="1"/>
    <col min="17" max="17" width="19" customWidth="1"/>
    <col min="18" max="18" width="17.81640625" customWidth="1"/>
    <col min="19" max="19" width="31.7265625" customWidth="1"/>
    <col min="20" max="20" width="19.81640625" customWidth="1"/>
    <col min="21" max="21" width="24.26953125" customWidth="1"/>
    <col min="22" max="22" width="17" customWidth="1"/>
    <col min="23" max="23" width="16" customWidth="1"/>
  </cols>
  <sheetData>
    <row r="1" spans="1:21" ht="17" x14ac:dyDescent="0.4">
      <c r="A1" s="101" t="s">
        <v>13</v>
      </c>
      <c r="B1" s="30" t="s">
        <v>0</v>
      </c>
      <c r="C1" s="34" t="s">
        <v>6</v>
      </c>
      <c r="D1" s="31" t="s">
        <v>1</v>
      </c>
      <c r="E1" s="32" t="s">
        <v>2</v>
      </c>
      <c r="F1" s="34" t="s">
        <v>7</v>
      </c>
      <c r="G1" s="32" t="s">
        <v>65</v>
      </c>
      <c r="H1" s="32" t="s">
        <v>66</v>
      </c>
      <c r="I1" s="102" t="s">
        <v>67</v>
      </c>
      <c r="J1" s="32" t="s">
        <v>68</v>
      </c>
      <c r="K1" s="32" t="s">
        <v>125</v>
      </c>
      <c r="L1" s="32" t="s">
        <v>126</v>
      </c>
      <c r="M1" s="32" t="s">
        <v>127</v>
      </c>
      <c r="N1" s="130" t="s">
        <v>128</v>
      </c>
      <c r="O1" s="131" t="s">
        <v>129</v>
      </c>
      <c r="P1" s="132" t="s">
        <v>130</v>
      </c>
      <c r="Q1" s="133" t="s">
        <v>131</v>
      </c>
      <c r="R1" s="32" t="s">
        <v>132</v>
      </c>
      <c r="S1" s="34" t="s">
        <v>5</v>
      </c>
      <c r="T1" s="34" t="s">
        <v>133</v>
      </c>
      <c r="U1" s="34" t="s">
        <v>75</v>
      </c>
    </row>
    <row r="2" spans="1:21" ht="17" x14ac:dyDescent="0.4">
      <c r="A2" s="101" t="s">
        <v>152</v>
      </c>
      <c r="B2" s="71" t="s">
        <v>111</v>
      </c>
      <c r="C2" s="24" t="s">
        <v>112</v>
      </c>
      <c r="D2" s="72">
        <v>45198</v>
      </c>
      <c r="E2" s="73">
        <v>187500</v>
      </c>
      <c r="F2" s="24" t="s">
        <v>9</v>
      </c>
      <c r="G2" s="73">
        <v>187500</v>
      </c>
      <c r="H2" s="73">
        <v>97200</v>
      </c>
      <c r="I2" s="74">
        <v>51.839999999999996</v>
      </c>
      <c r="J2" s="73">
        <v>194347</v>
      </c>
      <c r="K2" s="73">
        <v>54460</v>
      </c>
      <c r="L2" s="73">
        <v>133040</v>
      </c>
      <c r="M2" s="73">
        <v>133479.96875</v>
      </c>
      <c r="N2" s="121">
        <v>0.99670385935717409</v>
      </c>
      <c r="O2" s="122">
        <v>1176</v>
      </c>
      <c r="P2" s="123">
        <v>113.12925170068027</v>
      </c>
      <c r="Q2" s="124">
        <v>11.084548240738446</v>
      </c>
      <c r="R2" s="73">
        <v>40600</v>
      </c>
      <c r="S2" s="97" t="s">
        <v>26</v>
      </c>
      <c r="T2" s="24">
        <v>401</v>
      </c>
      <c r="U2" s="24" t="s">
        <v>108</v>
      </c>
    </row>
    <row r="3" spans="1:21" x14ac:dyDescent="0.35">
      <c r="B3" s="71" t="s">
        <v>147</v>
      </c>
      <c r="C3" s="24" t="s">
        <v>148</v>
      </c>
      <c r="D3" s="72">
        <v>45506</v>
      </c>
      <c r="E3" s="73">
        <v>365000</v>
      </c>
      <c r="F3" s="24" t="s">
        <v>9</v>
      </c>
      <c r="G3" s="73">
        <v>365000</v>
      </c>
      <c r="H3" s="73">
        <v>125700</v>
      </c>
      <c r="I3" s="74">
        <v>34.438356164383563</v>
      </c>
      <c r="J3" s="73">
        <v>251459</v>
      </c>
      <c r="K3" s="73">
        <v>88270</v>
      </c>
      <c r="L3" s="73">
        <v>276730</v>
      </c>
      <c r="M3" s="73">
        <v>155714.6875</v>
      </c>
      <c r="N3" s="121">
        <v>1.7771605520513278</v>
      </c>
      <c r="O3" s="122">
        <v>740</v>
      </c>
      <c r="P3" s="123">
        <v>373.95945945945948</v>
      </c>
      <c r="Q3" s="124">
        <v>66.961121028676928</v>
      </c>
      <c r="R3" s="73">
        <v>81200</v>
      </c>
      <c r="S3" s="97" t="s">
        <v>26</v>
      </c>
      <c r="T3" s="24">
        <v>401</v>
      </c>
      <c r="U3" s="24" t="s">
        <v>108</v>
      </c>
    </row>
    <row r="4" spans="1:21" x14ac:dyDescent="0.35">
      <c r="B4" s="71" t="s">
        <v>106</v>
      </c>
      <c r="C4" s="24" t="s">
        <v>107</v>
      </c>
      <c r="D4" s="72">
        <v>44739</v>
      </c>
      <c r="E4" s="73">
        <v>165000</v>
      </c>
      <c r="F4" s="24" t="s">
        <v>9</v>
      </c>
      <c r="G4" s="73">
        <v>165000</v>
      </c>
      <c r="H4" s="73">
        <v>78200</v>
      </c>
      <c r="I4" s="74">
        <v>47.393939393939391</v>
      </c>
      <c r="J4" s="73">
        <v>156357</v>
      </c>
      <c r="K4" s="73">
        <v>31271</v>
      </c>
      <c r="L4" s="73">
        <v>133729</v>
      </c>
      <c r="M4" s="73">
        <v>119356.8671875</v>
      </c>
      <c r="N4" s="121">
        <v>1.120413120343738</v>
      </c>
      <c r="O4" s="122">
        <v>720</v>
      </c>
      <c r="P4" s="123">
        <v>185.73472222222222</v>
      </c>
      <c r="Q4" s="124">
        <v>1.2863778579179419</v>
      </c>
      <c r="R4" s="73">
        <v>30044</v>
      </c>
      <c r="S4" s="97" t="s">
        <v>26</v>
      </c>
      <c r="T4" s="24">
        <v>401</v>
      </c>
      <c r="U4" s="24" t="s">
        <v>108</v>
      </c>
    </row>
    <row r="5" spans="1:21" x14ac:dyDescent="0.35">
      <c r="B5" s="71" t="s">
        <v>106</v>
      </c>
      <c r="C5" s="24" t="s">
        <v>107</v>
      </c>
      <c r="D5" s="72">
        <v>45611</v>
      </c>
      <c r="E5" s="73">
        <v>185000</v>
      </c>
      <c r="F5" s="24" t="s">
        <v>9</v>
      </c>
      <c r="G5" s="73">
        <v>185000</v>
      </c>
      <c r="H5" s="73">
        <v>78200</v>
      </c>
      <c r="I5" s="74">
        <v>42.270270270270274</v>
      </c>
      <c r="J5" s="73">
        <v>156357</v>
      </c>
      <c r="K5" s="73">
        <v>31271</v>
      </c>
      <c r="L5" s="73">
        <v>153729</v>
      </c>
      <c r="M5" s="73">
        <v>119356.8671875</v>
      </c>
      <c r="N5" s="121">
        <v>1.2879778400894535</v>
      </c>
      <c r="O5" s="122">
        <v>720</v>
      </c>
      <c r="P5" s="123">
        <v>213.51249999999999</v>
      </c>
      <c r="Q5" s="124">
        <v>18.042849832489495</v>
      </c>
      <c r="R5" s="73">
        <v>30044</v>
      </c>
      <c r="S5" s="97" t="s">
        <v>26</v>
      </c>
      <c r="T5" s="24">
        <v>401</v>
      </c>
      <c r="U5" s="24" t="s">
        <v>108</v>
      </c>
    </row>
    <row r="6" spans="1:21" x14ac:dyDescent="0.35">
      <c r="B6" s="71" t="s">
        <v>113</v>
      </c>
      <c r="C6" s="24"/>
      <c r="D6" s="72">
        <v>45215</v>
      </c>
      <c r="E6" s="73">
        <v>115000</v>
      </c>
      <c r="F6" s="24" t="s">
        <v>9</v>
      </c>
      <c r="G6" s="73">
        <v>115000</v>
      </c>
      <c r="H6" s="73">
        <v>73100</v>
      </c>
      <c r="I6" s="74">
        <v>63.565217391304351</v>
      </c>
      <c r="J6" s="73">
        <v>146114</v>
      </c>
      <c r="K6" s="73">
        <v>48720</v>
      </c>
      <c r="L6" s="73">
        <v>66280</v>
      </c>
      <c r="M6" s="73">
        <v>92933.203125</v>
      </c>
      <c r="N6" s="121">
        <v>0.71320042537272654</v>
      </c>
      <c r="O6" s="122">
        <v>768</v>
      </c>
      <c r="P6" s="123">
        <v>86.302083333333329</v>
      </c>
      <c r="Q6" s="124">
        <v>39.434891639183199</v>
      </c>
      <c r="R6" s="73">
        <v>48720</v>
      </c>
      <c r="S6" s="97" t="s">
        <v>26</v>
      </c>
      <c r="T6" s="24">
        <v>401</v>
      </c>
      <c r="U6" s="24" t="s">
        <v>108</v>
      </c>
    </row>
    <row r="7" spans="1:21" x14ac:dyDescent="0.35">
      <c r="B7" s="71" t="s">
        <v>149</v>
      </c>
      <c r="C7" s="24" t="s">
        <v>150</v>
      </c>
      <c r="D7" s="72">
        <v>44774</v>
      </c>
      <c r="E7" s="73">
        <v>165000</v>
      </c>
      <c r="F7" s="24" t="s">
        <v>122</v>
      </c>
      <c r="G7" s="73">
        <v>163000</v>
      </c>
      <c r="H7" s="73">
        <v>111100</v>
      </c>
      <c r="I7" s="74">
        <v>68.159509202453989</v>
      </c>
      <c r="J7" s="73">
        <v>230474</v>
      </c>
      <c r="K7" s="73">
        <v>14073</v>
      </c>
      <c r="L7" s="73">
        <v>148927</v>
      </c>
      <c r="M7" s="73">
        <v>198611.63671875</v>
      </c>
      <c r="N7" s="121">
        <v>0.74984025337293092</v>
      </c>
      <c r="O7" s="122">
        <v>1524</v>
      </c>
      <c r="P7" s="123">
        <v>97.721128608923891</v>
      </c>
      <c r="Q7" s="124">
        <v>35.770908839162765</v>
      </c>
      <c r="R7" s="73">
        <v>14073</v>
      </c>
      <c r="S7" s="27" t="s">
        <v>151</v>
      </c>
      <c r="T7" s="24">
        <v>401</v>
      </c>
      <c r="U7" s="24"/>
    </row>
    <row r="8" spans="1:21" x14ac:dyDescent="0.35">
      <c r="B8" s="80"/>
      <c r="C8" s="80"/>
      <c r="D8" s="81" t="s">
        <v>12</v>
      </c>
      <c r="E8" s="82">
        <v>1182500</v>
      </c>
      <c r="F8" s="80"/>
      <c r="G8" s="82">
        <v>1180500</v>
      </c>
      <c r="H8" s="82">
        <v>563500</v>
      </c>
      <c r="I8" s="83"/>
      <c r="J8" s="82">
        <v>1135108</v>
      </c>
      <c r="K8" s="82"/>
      <c r="L8" s="82">
        <v>912435</v>
      </c>
      <c r="M8" s="82">
        <v>819453.23046875</v>
      </c>
      <c r="N8" s="125"/>
      <c r="O8" s="126"/>
      <c r="P8" s="127">
        <v>178.3931908874365</v>
      </c>
      <c r="Q8" s="129">
        <v>0.59187197110937007</v>
      </c>
      <c r="R8" s="82"/>
      <c r="S8" s="80"/>
      <c r="T8" s="80"/>
      <c r="U8" s="80"/>
    </row>
    <row r="9" spans="1:21" x14ac:dyDescent="0.35">
      <c r="B9" s="80"/>
      <c r="C9" s="80"/>
      <c r="D9" s="81"/>
      <c r="E9" s="82"/>
      <c r="F9" s="80"/>
      <c r="G9" s="82"/>
      <c r="H9" s="82" t="s">
        <v>96</v>
      </c>
      <c r="I9" s="83">
        <v>47.734011012282927</v>
      </c>
      <c r="J9" s="82"/>
      <c r="K9" s="82"/>
      <c r="L9" s="82"/>
      <c r="M9" s="134" t="s">
        <v>141</v>
      </c>
      <c r="N9" s="135">
        <v>1.1134680614756522</v>
      </c>
      <c r="O9" s="136" t="s">
        <v>62</v>
      </c>
      <c r="P9" s="127" t="s">
        <v>142</v>
      </c>
      <c r="Q9" s="128">
        <v>0.39417069233932922</v>
      </c>
      <c r="R9" s="129"/>
      <c r="S9" s="82"/>
      <c r="T9" s="80"/>
      <c r="U9" s="80"/>
    </row>
    <row r="10" spans="1:21" x14ac:dyDescent="0.35">
      <c r="B10" s="80"/>
      <c r="C10" s="80"/>
      <c r="D10" s="81"/>
      <c r="E10" s="82"/>
      <c r="F10" s="80"/>
      <c r="G10" s="82"/>
      <c r="H10" s="82" t="s">
        <v>98</v>
      </c>
      <c r="I10" s="83">
        <v>12.775567574680093</v>
      </c>
      <c r="J10" s="82"/>
      <c r="K10" s="82"/>
      <c r="L10" s="82"/>
      <c r="M10" s="82" t="s">
        <v>143</v>
      </c>
      <c r="N10" s="125">
        <v>1.1075493417645585</v>
      </c>
      <c r="O10" s="126"/>
      <c r="P10" s="127" t="s">
        <v>144</v>
      </c>
      <c r="Q10" s="129">
        <v>28.763449573028126</v>
      </c>
      <c r="R10" s="129" t="s">
        <v>145</v>
      </c>
      <c r="S10" s="80">
        <v>25.970354988611085</v>
      </c>
      <c r="T10" s="80"/>
      <c r="U10" s="8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3903-B236-49C0-86C5-AEF650C92630}">
  <dimension ref="A1:AQ12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28.453125" customWidth="1"/>
    <col min="3" max="3" width="30.7265625" customWidth="1"/>
    <col min="4" max="4" width="12.54296875" customWidth="1"/>
    <col min="5" max="5" width="18.26953125" customWidth="1"/>
    <col min="6" max="6" width="31" customWidth="1"/>
    <col min="7" max="7" width="12.26953125" customWidth="1"/>
    <col min="8" max="8" width="15.90625" customWidth="1"/>
    <col min="9" max="9" width="17.7265625" customWidth="1"/>
    <col min="10" max="10" width="21.1796875" customWidth="1"/>
    <col min="11" max="11" width="16.1796875" customWidth="1"/>
    <col min="12" max="12" width="14.54296875" customWidth="1"/>
    <col min="13" max="13" width="13.453125" customWidth="1"/>
    <col min="14" max="14" width="19.08984375" customWidth="1"/>
    <col min="15" max="15" width="17" customWidth="1"/>
    <col min="16" max="16" width="17.6328125" customWidth="1"/>
    <col min="17" max="17" width="19.453125" customWidth="1"/>
    <col min="18" max="18" width="19.08984375" customWidth="1"/>
    <col min="19" max="19" width="24.08984375" customWidth="1"/>
    <col min="20" max="20" width="22.90625" customWidth="1"/>
    <col min="21" max="23" width="21.1796875" customWidth="1"/>
  </cols>
  <sheetData>
    <row r="1" spans="1:43" s="8" customFormat="1" ht="17" x14ac:dyDescent="0.35">
      <c r="A1" s="240" t="s">
        <v>13</v>
      </c>
      <c r="B1" s="173" t="s">
        <v>0</v>
      </c>
      <c r="C1" s="47" t="s">
        <v>6</v>
      </c>
      <c r="D1" s="167" t="s">
        <v>1</v>
      </c>
      <c r="E1" s="168" t="s">
        <v>2</v>
      </c>
      <c r="F1" s="47" t="s">
        <v>7</v>
      </c>
      <c r="G1" s="168" t="s">
        <v>65</v>
      </c>
      <c r="H1" s="168" t="s">
        <v>66</v>
      </c>
      <c r="I1" s="169" t="s">
        <v>67</v>
      </c>
      <c r="J1" s="168" t="s">
        <v>68</v>
      </c>
      <c r="K1" s="168" t="s">
        <v>125</v>
      </c>
      <c r="L1" s="168" t="s">
        <v>126</v>
      </c>
      <c r="M1" s="168" t="s">
        <v>127</v>
      </c>
      <c r="N1" s="170" t="s">
        <v>128</v>
      </c>
      <c r="O1" s="171" t="s">
        <v>131</v>
      </c>
      <c r="P1" s="168" t="s">
        <v>132</v>
      </c>
      <c r="Q1" s="47" t="s">
        <v>5</v>
      </c>
      <c r="R1" s="47" t="s">
        <v>133</v>
      </c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3" s="8" customFormat="1" ht="17" x14ac:dyDescent="0.35">
      <c r="A2" s="238" t="s">
        <v>192</v>
      </c>
      <c r="B2" s="239" t="s">
        <v>179</v>
      </c>
      <c r="C2" s="24"/>
      <c r="D2" s="72">
        <v>44337</v>
      </c>
      <c r="E2" s="73">
        <v>120000</v>
      </c>
      <c r="F2" s="24" t="s">
        <v>122</v>
      </c>
      <c r="G2" s="73">
        <v>120000</v>
      </c>
      <c r="H2" s="73">
        <v>54100</v>
      </c>
      <c r="I2" s="74">
        <v>45.083333333333329</v>
      </c>
      <c r="J2" s="73">
        <v>108282</v>
      </c>
      <c r="K2" s="73">
        <v>50000</v>
      </c>
      <c r="L2" s="73">
        <v>70000</v>
      </c>
      <c r="M2" s="73">
        <v>64046.1538461538</v>
      </c>
      <c r="N2" s="121">
        <v>1.0929618063896236</v>
      </c>
      <c r="O2" s="124">
        <v>19.769054960053989</v>
      </c>
      <c r="P2" s="73">
        <v>50000</v>
      </c>
      <c r="Q2" s="27" t="s">
        <v>180</v>
      </c>
      <c r="R2" s="24">
        <v>101</v>
      </c>
    </row>
    <row r="3" spans="1:43" s="8" customFormat="1" x14ac:dyDescent="0.35">
      <c r="A3" s="256" t="s">
        <v>238</v>
      </c>
      <c r="B3" s="39" t="s">
        <v>181</v>
      </c>
      <c r="C3" s="24" t="s">
        <v>182</v>
      </c>
      <c r="D3" s="72">
        <v>44669</v>
      </c>
      <c r="E3" s="73">
        <v>330000</v>
      </c>
      <c r="F3" s="24" t="s">
        <v>9</v>
      </c>
      <c r="G3" s="73">
        <v>330000</v>
      </c>
      <c r="H3" s="73">
        <v>195700</v>
      </c>
      <c r="I3" s="74">
        <v>59.303030303030305</v>
      </c>
      <c r="J3" s="73">
        <v>391463</v>
      </c>
      <c r="K3" s="73">
        <v>63029</v>
      </c>
      <c r="L3" s="73">
        <v>266971</v>
      </c>
      <c r="M3" s="73">
        <v>335136.75</v>
      </c>
      <c r="N3" s="121">
        <v>0.79660317765807542</v>
      </c>
      <c r="O3" s="124">
        <v>9.8668079131008284</v>
      </c>
      <c r="P3" s="73">
        <v>45014</v>
      </c>
      <c r="Q3" s="97" t="s">
        <v>26</v>
      </c>
      <c r="R3" s="24">
        <v>401</v>
      </c>
    </row>
    <row r="4" spans="1:43" s="8" customFormat="1" x14ac:dyDescent="0.35">
      <c r="A4" s="257" t="s">
        <v>239</v>
      </c>
      <c r="B4" s="174" t="s">
        <v>161</v>
      </c>
      <c r="C4" s="38" t="s">
        <v>162</v>
      </c>
      <c r="D4" s="175">
        <v>44757</v>
      </c>
      <c r="E4" s="176">
        <v>245000</v>
      </c>
      <c r="F4" s="38" t="s">
        <v>9</v>
      </c>
      <c r="G4" s="176">
        <v>245000</v>
      </c>
      <c r="H4" s="176">
        <v>137400</v>
      </c>
      <c r="I4" s="177">
        <v>56.08163265306122</v>
      </c>
      <c r="J4" s="176">
        <v>274729</v>
      </c>
      <c r="K4" s="176">
        <v>33500</v>
      </c>
      <c r="L4" s="176">
        <v>211500</v>
      </c>
      <c r="M4" s="176">
        <v>246152.046875</v>
      </c>
      <c r="N4" s="178">
        <v>0.85922503056577515</v>
      </c>
      <c r="O4" s="179">
        <v>3.6046226223308553</v>
      </c>
      <c r="P4" s="176">
        <v>33500</v>
      </c>
      <c r="Q4" s="97" t="s">
        <v>26</v>
      </c>
      <c r="R4" s="38">
        <v>401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8" customFormat="1" x14ac:dyDescent="0.35">
      <c r="B5" s="174" t="s">
        <v>163</v>
      </c>
      <c r="C5" s="24" t="s">
        <v>164</v>
      </c>
      <c r="D5" s="72">
        <v>44848</v>
      </c>
      <c r="E5" s="73">
        <v>355000</v>
      </c>
      <c r="F5" s="24" t="s">
        <v>9</v>
      </c>
      <c r="G5" s="73">
        <v>355000</v>
      </c>
      <c r="H5" s="73">
        <v>202500</v>
      </c>
      <c r="I5" s="74">
        <v>57.04225352112676</v>
      </c>
      <c r="J5" s="73">
        <v>404914</v>
      </c>
      <c r="K5" s="73">
        <v>40829</v>
      </c>
      <c r="L5" s="73">
        <v>314171</v>
      </c>
      <c r="M5" s="73">
        <v>371515.29209183675</v>
      </c>
      <c r="N5" s="121">
        <v>0.84564755929976221</v>
      </c>
      <c r="O5" s="124">
        <v>4.962369748932149</v>
      </c>
      <c r="P5" s="73">
        <v>33500</v>
      </c>
      <c r="Q5" s="97" t="s">
        <v>26</v>
      </c>
      <c r="R5" s="24">
        <v>401</v>
      </c>
    </row>
    <row r="6" spans="1:43" s="8" customFormat="1" x14ac:dyDescent="0.35">
      <c r="B6" s="174" t="s">
        <v>183</v>
      </c>
      <c r="C6" s="24" t="s">
        <v>184</v>
      </c>
      <c r="D6" s="72">
        <v>44452</v>
      </c>
      <c r="E6" s="73">
        <v>47000</v>
      </c>
      <c r="F6" s="24" t="s">
        <v>9</v>
      </c>
      <c r="G6" s="73">
        <v>47000</v>
      </c>
      <c r="H6" s="73">
        <v>25600</v>
      </c>
      <c r="I6" s="74">
        <v>54.468085106382979</v>
      </c>
      <c r="J6" s="73">
        <v>51271</v>
      </c>
      <c r="K6" s="73">
        <v>38000</v>
      </c>
      <c r="L6" s="73">
        <v>9000</v>
      </c>
      <c r="M6" s="73">
        <v>14583.5166015625</v>
      </c>
      <c r="N6" s="121">
        <v>0.6171351016280755</v>
      </c>
      <c r="O6" s="124">
        <v>27.813615516100821</v>
      </c>
      <c r="P6" s="73">
        <v>38000</v>
      </c>
      <c r="Q6" s="97" t="s">
        <v>26</v>
      </c>
      <c r="R6" s="24">
        <v>101</v>
      </c>
    </row>
    <row r="7" spans="1:43" s="8" customFormat="1" x14ac:dyDescent="0.35">
      <c r="B7" s="174" t="s">
        <v>183</v>
      </c>
      <c r="C7" s="24" t="s">
        <v>184</v>
      </c>
      <c r="D7" s="72">
        <v>45007</v>
      </c>
      <c r="E7" s="73">
        <v>55000</v>
      </c>
      <c r="F7" s="24" t="s">
        <v>9</v>
      </c>
      <c r="G7" s="73">
        <v>55000</v>
      </c>
      <c r="H7" s="73">
        <v>25600</v>
      </c>
      <c r="I7" s="74">
        <v>46.545454545454547</v>
      </c>
      <c r="J7" s="73">
        <v>51271</v>
      </c>
      <c r="K7" s="73">
        <v>38000</v>
      </c>
      <c r="L7" s="73">
        <v>17000</v>
      </c>
      <c r="M7" s="73">
        <v>14583.5166015625</v>
      </c>
      <c r="N7" s="121">
        <v>1.1656996364085872</v>
      </c>
      <c r="O7" s="124">
        <v>27.042837961950351</v>
      </c>
      <c r="P7" s="73">
        <v>38000</v>
      </c>
      <c r="Q7" s="97" t="s">
        <v>26</v>
      </c>
      <c r="R7" s="24">
        <v>101</v>
      </c>
    </row>
    <row r="8" spans="1:43" s="8" customFormat="1" x14ac:dyDescent="0.35">
      <c r="B8" s="71" t="s">
        <v>167</v>
      </c>
      <c r="C8" s="24" t="s">
        <v>168</v>
      </c>
      <c r="D8" s="72">
        <v>45219</v>
      </c>
      <c r="E8" s="73">
        <v>205000</v>
      </c>
      <c r="F8" s="24" t="s">
        <v>9</v>
      </c>
      <c r="G8" s="73">
        <v>205000</v>
      </c>
      <c r="H8" s="73">
        <v>111800</v>
      </c>
      <c r="I8" s="74">
        <v>54.536585365853661</v>
      </c>
      <c r="J8" s="73">
        <v>223534</v>
      </c>
      <c r="K8" s="73">
        <v>37430</v>
      </c>
      <c r="L8" s="73">
        <v>167570</v>
      </c>
      <c r="M8" s="73">
        <v>189902.046875</v>
      </c>
      <c r="N8" s="121">
        <v>0.8824022845330376</v>
      </c>
      <c r="O8" s="124">
        <v>1.2868972256046107</v>
      </c>
      <c r="P8" s="73">
        <v>32500</v>
      </c>
      <c r="Q8" s="97" t="s">
        <v>26</v>
      </c>
      <c r="R8" s="24">
        <v>401</v>
      </c>
    </row>
    <row r="9" spans="1:43" s="8" customFormat="1" x14ac:dyDescent="0.35">
      <c r="B9" s="71" t="s">
        <v>185</v>
      </c>
      <c r="C9" s="24" t="s">
        <v>186</v>
      </c>
      <c r="D9" s="72">
        <v>44939</v>
      </c>
      <c r="E9" s="73">
        <v>49900</v>
      </c>
      <c r="F9" s="24" t="s">
        <v>9</v>
      </c>
      <c r="G9" s="73">
        <v>49900</v>
      </c>
      <c r="H9" s="73">
        <v>25600</v>
      </c>
      <c r="I9" s="74">
        <v>51.302605210420836</v>
      </c>
      <c r="J9" s="73">
        <v>51174</v>
      </c>
      <c r="K9" s="73">
        <v>35065</v>
      </c>
      <c r="L9" s="73">
        <v>14835</v>
      </c>
      <c r="M9" s="73">
        <v>16437.755859375</v>
      </c>
      <c r="N9" s="121">
        <v>0.90249545782973195</v>
      </c>
      <c r="O9" s="124">
        <v>0.72242010406482482</v>
      </c>
      <c r="P9" s="73">
        <v>33500</v>
      </c>
      <c r="Q9" s="97" t="s">
        <v>26</v>
      </c>
      <c r="R9" s="24">
        <v>401</v>
      </c>
    </row>
    <row r="10" spans="1:43" s="8" customFormat="1" x14ac:dyDescent="0.35">
      <c r="B10" s="172"/>
      <c r="C10" s="80"/>
      <c r="D10" s="81" t="s">
        <v>12</v>
      </c>
      <c r="E10" s="82">
        <v>1406900</v>
      </c>
      <c r="F10" s="80"/>
      <c r="G10" s="82">
        <v>1406900</v>
      </c>
      <c r="H10" s="82">
        <v>778300</v>
      </c>
      <c r="I10" s="83"/>
      <c r="J10" s="82">
        <v>1556638</v>
      </c>
      <c r="K10" s="82"/>
      <c r="L10" s="82">
        <v>1071047</v>
      </c>
      <c r="M10" s="82">
        <v>1252357.0787504904</v>
      </c>
      <c r="N10" s="125"/>
      <c r="O10" s="129">
        <v>4.0046322804112133</v>
      </c>
      <c r="P10" s="82"/>
      <c r="Q10" s="80"/>
      <c r="R10" s="80"/>
    </row>
    <row r="11" spans="1:43" s="8" customFormat="1" x14ac:dyDescent="0.35">
      <c r="B11" s="172"/>
      <c r="C11" s="80"/>
      <c r="D11" s="81"/>
      <c r="E11" s="82"/>
      <c r="F11" s="80"/>
      <c r="G11" s="82"/>
      <c r="H11" s="82" t="s">
        <v>96</v>
      </c>
      <c r="I11" s="83">
        <v>55.320207548510915</v>
      </c>
      <c r="J11" s="82"/>
      <c r="K11" s="82"/>
      <c r="L11" s="82"/>
      <c r="M11" s="98" t="s">
        <v>141</v>
      </c>
      <c r="N11" s="120">
        <v>0.85522493398497157</v>
      </c>
      <c r="O11" s="127" t="s">
        <v>142</v>
      </c>
      <c r="P11" s="128">
        <v>0.17041454241148007</v>
      </c>
      <c r="Q11" s="129"/>
      <c r="R11" s="82"/>
      <c r="S11" s="80"/>
      <c r="T11" s="172"/>
    </row>
    <row r="12" spans="1:43" s="8" customFormat="1" x14ac:dyDescent="0.35">
      <c r="B12" s="172"/>
      <c r="C12" s="80"/>
      <c r="D12" s="81"/>
      <c r="E12" s="82"/>
      <c r="F12" s="80"/>
      <c r="G12" s="82"/>
      <c r="H12" s="82" t="s">
        <v>98</v>
      </c>
      <c r="I12" s="83">
        <v>5.032470008406392</v>
      </c>
      <c r="J12" s="82"/>
      <c r="K12" s="82"/>
      <c r="L12" s="82"/>
      <c r="M12" s="82" t="s">
        <v>143</v>
      </c>
      <c r="N12" s="125">
        <v>0.8952712567890837</v>
      </c>
      <c r="O12" s="127" t="s">
        <v>144</v>
      </c>
      <c r="P12" s="129">
        <v>11.883578256517303</v>
      </c>
      <c r="Q12" s="129" t="s">
        <v>145</v>
      </c>
      <c r="R12" s="80">
        <v>13.273718067458237</v>
      </c>
      <c r="S12" s="80"/>
      <c r="T12" s="113"/>
      <c r="U12" s="172"/>
      <c r="V12" s="17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B49F-32E2-41AD-A63C-552C788FC11A}">
  <dimension ref="A1:S46"/>
  <sheetViews>
    <sheetView zoomScale="70" zoomScaleNormal="70" workbookViewId="0">
      <selection activeCell="P4" sqref="P4"/>
    </sheetView>
  </sheetViews>
  <sheetFormatPr defaultRowHeight="14" customHeight="1" x14ac:dyDescent="0.35"/>
  <cols>
    <col min="1" max="1" width="26.81640625" customWidth="1"/>
    <col min="2" max="2" width="22.6328125" customWidth="1"/>
    <col min="3" max="3" width="12.453125" customWidth="1"/>
    <col min="4" max="4" width="15.08984375" customWidth="1"/>
    <col min="5" max="5" width="29.36328125" customWidth="1"/>
    <col min="6" max="6" width="20.90625" customWidth="1"/>
    <col min="7" max="7" width="17" customWidth="1"/>
    <col min="8" max="8" width="15.26953125" customWidth="1"/>
    <col min="9" max="9" width="14.453125" customWidth="1"/>
    <col min="10" max="10" width="16.1796875" customWidth="1"/>
    <col min="11" max="11" width="15.1796875" customWidth="1"/>
    <col min="12" max="12" width="17.36328125" customWidth="1"/>
    <col min="13" max="13" width="15.54296875" customWidth="1"/>
    <col min="14" max="14" width="22.1796875" customWidth="1"/>
    <col min="15" max="15" width="20.36328125" customWidth="1"/>
    <col min="16" max="16" width="21.54296875" customWidth="1"/>
    <col min="17" max="17" width="16" customWidth="1"/>
    <col min="18" max="18" width="17.81640625" customWidth="1"/>
    <col min="19" max="19" width="18.08984375" customWidth="1"/>
    <col min="20" max="20" width="15.54296875" customWidth="1"/>
  </cols>
  <sheetData>
    <row r="1" spans="1:19" ht="14" customHeight="1" x14ac:dyDescent="0.4">
      <c r="A1" s="101" t="s">
        <v>13</v>
      </c>
      <c r="B1" s="212" t="s">
        <v>0</v>
      </c>
      <c r="C1" s="213" t="s">
        <v>1</v>
      </c>
      <c r="D1" s="214" t="s">
        <v>2</v>
      </c>
      <c r="E1" s="215" t="s">
        <v>7</v>
      </c>
      <c r="F1" s="214" t="s">
        <v>65</v>
      </c>
      <c r="G1" s="214" t="s">
        <v>66</v>
      </c>
      <c r="H1" s="216" t="s">
        <v>67</v>
      </c>
      <c r="I1" s="214" t="s">
        <v>68</v>
      </c>
      <c r="J1" s="214" t="s">
        <v>69</v>
      </c>
      <c r="K1" s="214" t="s">
        <v>70</v>
      </c>
      <c r="L1" s="217" t="s">
        <v>3</v>
      </c>
      <c r="M1" s="214" t="s">
        <v>4</v>
      </c>
      <c r="N1" s="215" t="s">
        <v>5</v>
      </c>
      <c r="O1" s="215" t="s">
        <v>8</v>
      </c>
      <c r="P1" s="1"/>
      <c r="Q1" s="1"/>
      <c r="R1" s="1"/>
    </row>
    <row r="2" spans="1:19" ht="14" customHeight="1" x14ac:dyDescent="0.4">
      <c r="A2" s="101" t="s">
        <v>200</v>
      </c>
      <c r="B2" s="198"/>
      <c r="C2" s="199"/>
      <c r="D2" s="200"/>
      <c r="E2" s="201"/>
      <c r="F2" s="200"/>
      <c r="G2" s="200"/>
      <c r="H2" s="202"/>
      <c r="I2" s="200"/>
      <c r="J2" s="200"/>
      <c r="K2" s="200"/>
      <c r="L2" s="203"/>
      <c r="M2" s="200"/>
      <c r="N2" s="201"/>
      <c r="O2" s="201"/>
    </row>
    <row r="3" spans="1:19" ht="14" customHeight="1" x14ac:dyDescent="0.35">
      <c r="A3" s="236" t="s">
        <v>219</v>
      </c>
      <c r="B3" s="212" t="s">
        <v>48</v>
      </c>
      <c r="C3" s="199"/>
      <c r="D3" s="200"/>
      <c r="E3" s="201"/>
      <c r="F3" s="200"/>
      <c r="G3" s="200"/>
      <c r="H3" s="202"/>
      <c r="I3" s="200"/>
      <c r="J3" s="200"/>
      <c r="K3" s="200"/>
      <c r="L3" s="203"/>
      <c r="M3" s="200"/>
      <c r="N3" s="201"/>
      <c r="O3" s="201"/>
      <c r="Q3" s="241"/>
      <c r="R3" s="242">
        <v>2025</v>
      </c>
      <c r="S3" s="243" t="s">
        <v>62</v>
      </c>
    </row>
    <row r="4" spans="1:19" ht="14" customHeight="1" x14ac:dyDescent="0.35">
      <c r="A4" s="236" t="s">
        <v>220</v>
      </c>
      <c r="B4" s="71" t="s">
        <v>204</v>
      </c>
      <c r="C4" s="72">
        <v>44771</v>
      </c>
      <c r="D4" s="73">
        <v>235000</v>
      </c>
      <c r="E4" s="24" t="s">
        <v>9</v>
      </c>
      <c r="F4" s="73">
        <v>235000</v>
      </c>
      <c r="G4" s="73">
        <v>103400</v>
      </c>
      <c r="H4" s="74">
        <v>44</v>
      </c>
      <c r="I4" s="73">
        <v>206801</v>
      </c>
      <c r="J4" s="73">
        <v>43141</v>
      </c>
      <c r="K4" s="73">
        <v>14942</v>
      </c>
      <c r="L4" s="76">
        <v>0.62</v>
      </c>
      <c r="M4" s="73">
        <v>69582.258064516136</v>
      </c>
      <c r="N4" s="97" t="s">
        <v>26</v>
      </c>
      <c r="O4" s="78">
        <v>201</v>
      </c>
      <c r="Q4" s="244" t="s">
        <v>61</v>
      </c>
      <c r="R4" s="245" t="s">
        <v>60</v>
      </c>
      <c r="S4" s="246" t="s">
        <v>59</v>
      </c>
    </row>
    <row r="5" spans="1:19" ht="14" customHeight="1" x14ac:dyDescent="0.35">
      <c r="B5" s="71" t="s">
        <v>205</v>
      </c>
      <c r="C5" s="72">
        <v>44337</v>
      </c>
      <c r="D5" s="73">
        <v>27000</v>
      </c>
      <c r="E5" s="24" t="s">
        <v>9</v>
      </c>
      <c r="F5" s="73">
        <v>27000</v>
      </c>
      <c r="G5" s="73">
        <v>15490</v>
      </c>
      <c r="H5" s="74">
        <v>57.370370370370374</v>
      </c>
      <c r="I5" s="73">
        <v>30980</v>
      </c>
      <c r="J5" s="73">
        <v>27000</v>
      </c>
      <c r="K5" s="73">
        <v>30980</v>
      </c>
      <c r="L5" s="76">
        <v>2.74</v>
      </c>
      <c r="M5" s="73">
        <v>9854.014598540145</v>
      </c>
      <c r="N5" s="97" t="s">
        <v>26</v>
      </c>
      <c r="O5" s="78">
        <v>202</v>
      </c>
      <c r="Q5" s="250">
        <v>1</v>
      </c>
      <c r="R5" s="254">
        <f>Q5*S5</f>
        <v>20000</v>
      </c>
      <c r="S5" s="247">
        <v>20000</v>
      </c>
    </row>
    <row r="6" spans="1:19" ht="14" customHeight="1" x14ac:dyDescent="0.35">
      <c r="B6" s="71" t="s">
        <v>206</v>
      </c>
      <c r="C6" s="72">
        <v>44477</v>
      </c>
      <c r="D6" s="73">
        <v>318900</v>
      </c>
      <c r="E6" s="24" t="s">
        <v>9</v>
      </c>
      <c r="F6" s="73">
        <v>318900</v>
      </c>
      <c r="G6" s="73">
        <v>177400</v>
      </c>
      <c r="H6" s="74">
        <v>55.628723737848851</v>
      </c>
      <c r="I6" s="73">
        <v>354881</v>
      </c>
      <c r="J6" s="73">
        <v>75701</v>
      </c>
      <c r="K6" s="73">
        <v>111682</v>
      </c>
      <c r="L6" s="76">
        <v>2.69</v>
      </c>
      <c r="M6" s="73">
        <v>28141.635687732341</v>
      </c>
      <c r="N6" s="97" t="s">
        <v>26</v>
      </c>
      <c r="O6" s="78" t="s">
        <v>207</v>
      </c>
      <c r="Q6" s="250">
        <v>1.5</v>
      </c>
      <c r="R6" s="254">
        <f t="shared" ref="R6:R20" si="0">Q6*S6</f>
        <v>21000</v>
      </c>
      <c r="S6" s="247">
        <v>14000</v>
      </c>
    </row>
    <row r="7" spans="1:19" ht="14" customHeight="1" x14ac:dyDescent="0.35">
      <c r="B7" s="184" t="s">
        <v>208</v>
      </c>
      <c r="C7" s="185">
        <v>44348</v>
      </c>
      <c r="D7" s="186">
        <v>136000</v>
      </c>
      <c r="E7" s="187" t="s">
        <v>9</v>
      </c>
      <c r="F7" s="186">
        <v>136000</v>
      </c>
      <c r="G7" s="186">
        <v>71800</v>
      </c>
      <c r="H7" s="188">
        <v>52.794117647058826</v>
      </c>
      <c r="I7" s="186">
        <v>143635</v>
      </c>
      <c r="J7" s="186">
        <v>18003</v>
      </c>
      <c r="K7" s="186">
        <v>25638</v>
      </c>
      <c r="L7" s="189">
        <v>3.2749999999999999</v>
      </c>
      <c r="M7" s="186">
        <v>5497.0992366412211</v>
      </c>
      <c r="N7" s="97" t="s">
        <v>26</v>
      </c>
      <c r="O7" s="210">
        <v>201</v>
      </c>
      <c r="Q7" s="251">
        <v>2</v>
      </c>
      <c r="R7" s="254">
        <f t="shared" si="0"/>
        <v>22000</v>
      </c>
      <c r="S7" s="248">
        <v>11000</v>
      </c>
    </row>
    <row r="8" spans="1:19" ht="14" customHeight="1" x14ac:dyDescent="0.35">
      <c r="A8" s="1"/>
      <c r="B8" s="71"/>
      <c r="C8" s="206" t="s">
        <v>12</v>
      </c>
      <c r="D8" s="205">
        <v>716900</v>
      </c>
      <c r="E8" s="24"/>
      <c r="F8" s="205">
        <v>716900</v>
      </c>
      <c r="G8" s="205">
        <v>368090</v>
      </c>
      <c r="H8" s="207">
        <v>51.344678476775009</v>
      </c>
      <c r="I8" s="205">
        <v>736297</v>
      </c>
      <c r="J8" s="205">
        <v>163845</v>
      </c>
      <c r="K8" s="205">
        <v>183242</v>
      </c>
      <c r="L8" s="204">
        <v>9.3250000000000011</v>
      </c>
      <c r="M8" s="205">
        <v>17570.509383378016</v>
      </c>
      <c r="N8" s="24"/>
      <c r="O8" s="78"/>
      <c r="P8" s="24"/>
      <c r="Q8" s="250">
        <v>2.5</v>
      </c>
      <c r="R8" s="254">
        <f t="shared" si="0"/>
        <v>22500</v>
      </c>
      <c r="S8" s="247">
        <v>9000</v>
      </c>
    </row>
    <row r="9" spans="1:19" ht="14" customHeight="1" x14ac:dyDescent="0.35">
      <c r="A9" s="1"/>
      <c r="B9" s="71"/>
      <c r="C9" s="72"/>
      <c r="D9" s="73"/>
      <c r="E9" s="24"/>
      <c r="F9" s="73"/>
      <c r="G9" s="73"/>
      <c r="H9" s="74"/>
      <c r="I9" s="73"/>
      <c r="J9" s="73"/>
      <c r="K9" s="73"/>
      <c r="L9" s="76"/>
      <c r="M9" s="73"/>
      <c r="N9" s="24"/>
      <c r="O9" s="78"/>
      <c r="P9" s="24"/>
      <c r="Q9" s="250">
        <v>3</v>
      </c>
      <c r="R9" s="254">
        <f t="shared" si="0"/>
        <v>23250</v>
      </c>
      <c r="S9" s="247">
        <v>7750</v>
      </c>
    </row>
    <row r="10" spans="1:19" ht="14" customHeight="1" x14ac:dyDescent="0.35">
      <c r="B10" s="218" t="s">
        <v>209</v>
      </c>
      <c r="C10" s="191"/>
      <c r="D10" s="192"/>
      <c r="E10" s="193"/>
      <c r="F10" s="192"/>
      <c r="G10" s="192"/>
      <c r="H10" s="194"/>
      <c r="I10" s="192"/>
      <c r="J10" s="192"/>
      <c r="K10" s="192"/>
      <c r="L10" s="195"/>
      <c r="M10" s="192"/>
      <c r="N10" s="193"/>
      <c r="O10" s="211"/>
      <c r="Q10" s="252">
        <v>4</v>
      </c>
      <c r="R10" s="254">
        <f t="shared" si="0"/>
        <v>24000</v>
      </c>
      <c r="S10" s="249">
        <v>6000</v>
      </c>
    </row>
    <row r="11" spans="1:19" ht="14" customHeight="1" x14ac:dyDescent="0.35">
      <c r="B11" s="71" t="s">
        <v>210</v>
      </c>
      <c r="C11" s="72">
        <v>44494</v>
      </c>
      <c r="D11" s="73">
        <v>70000</v>
      </c>
      <c r="E11" s="24" t="s">
        <v>122</v>
      </c>
      <c r="F11" s="73">
        <v>70000</v>
      </c>
      <c r="G11" s="73">
        <v>36500</v>
      </c>
      <c r="H11" s="74">
        <v>52.142857142857146</v>
      </c>
      <c r="I11" s="73">
        <v>73006</v>
      </c>
      <c r="J11" s="73">
        <v>19802</v>
      </c>
      <c r="K11" s="73">
        <v>22808</v>
      </c>
      <c r="L11" s="76">
        <v>10.41</v>
      </c>
      <c r="M11" s="73">
        <v>1902.209414024976</v>
      </c>
      <c r="N11" s="196" t="s">
        <v>211</v>
      </c>
      <c r="O11" s="78">
        <v>201</v>
      </c>
      <c r="Q11" s="250">
        <v>5</v>
      </c>
      <c r="R11" s="254">
        <f t="shared" si="0"/>
        <v>25000</v>
      </c>
      <c r="S11" s="247">
        <v>5000</v>
      </c>
    </row>
    <row r="12" spans="1:19" ht="14" customHeight="1" x14ac:dyDescent="0.35">
      <c r="B12" s="184" t="s">
        <v>212</v>
      </c>
      <c r="C12" s="185">
        <v>44881</v>
      </c>
      <c r="D12" s="186">
        <v>190000</v>
      </c>
      <c r="E12" s="187" t="s">
        <v>9</v>
      </c>
      <c r="F12" s="186">
        <v>190000</v>
      </c>
      <c r="G12" s="186">
        <v>94800</v>
      </c>
      <c r="H12" s="74">
        <v>49.894736842105267</v>
      </c>
      <c r="I12" s="186">
        <v>189641</v>
      </c>
      <c r="J12" s="186">
        <v>51078</v>
      </c>
      <c r="K12" s="186">
        <v>50719</v>
      </c>
      <c r="L12" s="189">
        <v>16.25</v>
      </c>
      <c r="M12" s="73">
        <v>3143.2615384615383</v>
      </c>
      <c r="N12" s="97" t="s">
        <v>26</v>
      </c>
      <c r="O12" s="187">
        <v>201</v>
      </c>
      <c r="Q12" s="250">
        <v>7</v>
      </c>
      <c r="R12" s="254">
        <f t="shared" si="0"/>
        <v>26250</v>
      </c>
      <c r="S12" s="247">
        <v>3750</v>
      </c>
    </row>
    <row r="13" spans="1:19" ht="14" customHeight="1" x14ac:dyDescent="0.35">
      <c r="B13" s="71" t="s">
        <v>201</v>
      </c>
      <c r="C13" s="72">
        <v>44698</v>
      </c>
      <c r="D13" s="73">
        <v>64500</v>
      </c>
      <c r="E13" s="24" t="s">
        <v>9</v>
      </c>
      <c r="F13" s="73">
        <v>64500</v>
      </c>
      <c r="G13" s="73">
        <v>15000</v>
      </c>
      <c r="H13" s="74">
        <v>23.255813953488371</v>
      </c>
      <c r="I13" s="73">
        <v>30000</v>
      </c>
      <c r="J13" s="73">
        <v>64500</v>
      </c>
      <c r="K13" s="73">
        <v>30000</v>
      </c>
      <c r="L13" s="76">
        <v>20</v>
      </c>
      <c r="M13" s="73">
        <v>3225</v>
      </c>
      <c r="N13" s="97" t="s">
        <v>26</v>
      </c>
      <c r="O13" s="24">
        <v>202</v>
      </c>
      <c r="Q13" s="250">
        <v>10</v>
      </c>
      <c r="R13" s="254">
        <f t="shared" si="0"/>
        <v>27500</v>
      </c>
      <c r="S13" s="247">
        <v>2750</v>
      </c>
    </row>
    <row r="14" spans="1:19" ht="14" customHeight="1" x14ac:dyDescent="0.35">
      <c r="B14" s="71" t="s">
        <v>201</v>
      </c>
      <c r="C14" s="72">
        <v>45107</v>
      </c>
      <c r="D14" s="73">
        <v>66500</v>
      </c>
      <c r="E14" s="24" t="s">
        <v>9</v>
      </c>
      <c r="F14" s="73">
        <v>66500</v>
      </c>
      <c r="G14" s="73">
        <v>15000</v>
      </c>
      <c r="H14" s="74">
        <v>22.556390977443609</v>
      </c>
      <c r="I14" s="73">
        <v>30000</v>
      </c>
      <c r="J14" s="73">
        <v>66500</v>
      </c>
      <c r="K14" s="73">
        <v>30000</v>
      </c>
      <c r="L14" s="76">
        <v>20</v>
      </c>
      <c r="M14" s="73">
        <v>3325</v>
      </c>
      <c r="N14" s="97" t="s">
        <v>26</v>
      </c>
      <c r="O14" s="24">
        <v>202</v>
      </c>
      <c r="Q14" s="250">
        <v>15</v>
      </c>
      <c r="R14" s="254">
        <f t="shared" si="0"/>
        <v>30000</v>
      </c>
      <c r="S14" s="247">
        <v>2000</v>
      </c>
    </row>
    <row r="15" spans="1:19" ht="14" customHeight="1" x14ac:dyDescent="0.35">
      <c r="B15" s="190"/>
      <c r="C15" s="206" t="s">
        <v>12</v>
      </c>
      <c r="D15" s="209">
        <v>391000</v>
      </c>
      <c r="E15" s="193"/>
      <c r="F15" s="209">
        <v>391000</v>
      </c>
      <c r="G15" s="209">
        <v>161300</v>
      </c>
      <c r="H15" s="207">
        <v>41.253196930946288</v>
      </c>
      <c r="I15" s="209">
        <v>322647</v>
      </c>
      <c r="J15" s="209">
        <v>201880</v>
      </c>
      <c r="K15" s="209">
        <v>133527</v>
      </c>
      <c r="L15" s="208">
        <v>66.66</v>
      </c>
      <c r="M15" s="205">
        <v>3028.5028502850287</v>
      </c>
      <c r="N15" s="193"/>
      <c r="O15" s="193"/>
      <c r="Q15" s="250">
        <v>20</v>
      </c>
      <c r="R15" s="254">
        <f t="shared" si="0"/>
        <v>40000</v>
      </c>
      <c r="S15" s="247">
        <v>2000</v>
      </c>
    </row>
    <row r="16" spans="1:19" ht="14" customHeight="1" x14ac:dyDescent="0.35">
      <c r="B16" s="190"/>
      <c r="C16" s="191"/>
      <c r="D16" s="192"/>
      <c r="E16" s="193"/>
      <c r="F16" s="192"/>
      <c r="G16" s="192"/>
      <c r="H16" s="74"/>
      <c r="I16" s="192"/>
      <c r="J16" s="192"/>
      <c r="K16" s="192"/>
      <c r="L16" s="195"/>
      <c r="M16" s="192"/>
      <c r="N16" s="193"/>
      <c r="O16" s="193"/>
      <c r="Q16" s="250">
        <v>25</v>
      </c>
      <c r="R16" s="254">
        <f t="shared" si="0"/>
        <v>50000</v>
      </c>
      <c r="S16" s="247">
        <v>2000</v>
      </c>
    </row>
    <row r="17" spans="1:19" ht="14" customHeight="1" x14ac:dyDescent="0.35">
      <c r="B17" s="212" t="s">
        <v>213</v>
      </c>
      <c r="C17" s="191"/>
      <c r="D17" s="192"/>
      <c r="E17" s="193"/>
      <c r="F17" s="192"/>
      <c r="G17" s="192"/>
      <c r="H17" s="74"/>
      <c r="I17" s="192"/>
      <c r="J17" s="192"/>
      <c r="K17" s="192"/>
      <c r="L17" s="195"/>
      <c r="M17" s="192"/>
      <c r="N17" s="193"/>
      <c r="O17" s="193"/>
      <c r="Q17" s="250">
        <v>30</v>
      </c>
      <c r="R17" s="254">
        <f t="shared" si="0"/>
        <v>60000</v>
      </c>
      <c r="S17" s="247">
        <v>2000</v>
      </c>
    </row>
    <row r="18" spans="1:19" ht="14" customHeight="1" x14ac:dyDescent="0.35">
      <c r="B18" s="190" t="s">
        <v>202</v>
      </c>
      <c r="C18" s="191">
        <v>44964</v>
      </c>
      <c r="D18" s="192">
        <v>64900</v>
      </c>
      <c r="E18" s="193" t="s">
        <v>9</v>
      </c>
      <c r="F18" s="192">
        <v>64900</v>
      </c>
      <c r="G18" s="192">
        <v>17100</v>
      </c>
      <c r="H18" s="74">
        <v>26.348228043143294</v>
      </c>
      <c r="I18" s="192">
        <v>34240</v>
      </c>
      <c r="J18" s="192">
        <v>64900</v>
      </c>
      <c r="K18" s="192">
        <v>34240</v>
      </c>
      <c r="L18" s="195">
        <v>21.2</v>
      </c>
      <c r="M18" s="73">
        <v>3061.3207547169814</v>
      </c>
      <c r="N18" s="97" t="s">
        <v>26</v>
      </c>
      <c r="O18" s="193">
        <v>201</v>
      </c>
      <c r="Q18" s="250">
        <v>40</v>
      </c>
      <c r="R18" s="254">
        <f t="shared" si="0"/>
        <v>60000</v>
      </c>
      <c r="S18" s="247">
        <v>1500</v>
      </c>
    </row>
    <row r="19" spans="1:19" ht="14" customHeight="1" x14ac:dyDescent="0.35">
      <c r="B19" s="71" t="s">
        <v>202</v>
      </c>
      <c r="C19" s="72">
        <v>45390</v>
      </c>
      <c r="D19" s="73">
        <v>44750</v>
      </c>
      <c r="E19" s="24" t="s">
        <v>9</v>
      </c>
      <c r="F19" s="73">
        <v>44750</v>
      </c>
      <c r="G19" s="73">
        <v>17100</v>
      </c>
      <c r="H19" s="74">
        <v>38.212290502793294</v>
      </c>
      <c r="I19" s="73">
        <v>34240</v>
      </c>
      <c r="J19" s="73">
        <v>44750</v>
      </c>
      <c r="K19" s="73">
        <v>34240</v>
      </c>
      <c r="L19" s="76">
        <v>21.2</v>
      </c>
      <c r="M19" s="73">
        <v>2110.8490566037735</v>
      </c>
      <c r="N19" s="97" t="s">
        <v>26</v>
      </c>
      <c r="O19" s="24">
        <v>201</v>
      </c>
      <c r="P19" s="108"/>
      <c r="Q19" s="253">
        <v>50</v>
      </c>
      <c r="R19" s="254">
        <f t="shared" si="0"/>
        <v>75000</v>
      </c>
      <c r="S19" s="247">
        <v>1500</v>
      </c>
    </row>
    <row r="20" spans="1:19" ht="14" customHeight="1" x14ac:dyDescent="0.35">
      <c r="B20" s="71" t="s">
        <v>203</v>
      </c>
      <c r="C20" s="72">
        <v>44749</v>
      </c>
      <c r="D20" s="73">
        <v>106000</v>
      </c>
      <c r="E20" s="24" t="s">
        <v>9</v>
      </c>
      <c r="F20" s="73">
        <v>106000</v>
      </c>
      <c r="G20" s="73">
        <v>41900</v>
      </c>
      <c r="H20" s="74">
        <v>39.528301886792455</v>
      </c>
      <c r="I20" s="73">
        <v>83800</v>
      </c>
      <c r="J20" s="73">
        <v>106000</v>
      </c>
      <c r="K20" s="73">
        <v>70000</v>
      </c>
      <c r="L20" s="76">
        <v>25</v>
      </c>
      <c r="M20" s="73">
        <v>4240</v>
      </c>
      <c r="N20" s="97" t="s">
        <v>26</v>
      </c>
      <c r="O20" s="78" t="s">
        <v>214</v>
      </c>
      <c r="Q20" s="253">
        <v>100</v>
      </c>
      <c r="R20" s="254">
        <f t="shared" si="0"/>
        <v>100000</v>
      </c>
      <c r="S20" s="247">
        <v>1000</v>
      </c>
    </row>
    <row r="21" spans="1:19" ht="14" customHeight="1" x14ac:dyDescent="0.35">
      <c r="B21" s="71" t="s">
        <v>215</v>
      </c>
      <c r="C21" s="72">
        <v>44316</v>
      </c>
      <c r="D21" s="73">
        <v>69000</v>
      </c>
      <c r="E21" s="24" t="s">
        <v>9</v>
      </c>
      <c r="F21" s="73">
        <v>69000</v>
      </c>
      <c r="G21" s="73">
        <v>46300</v>
      </c>
      <c r="H21" s="74">
        <v>67.101449275362327</v>
      </c>
      <c r="I21" s="73">
        <v>92500</v>
      </c>
      <c r="J21" s="73">
        <v>69000</v>
      </c>
      <c r="K21" s="73">
        <v>92500</v>
      </c>
      <c r="L21" s="76">
        <v>30</v>
      </c>
      <c r="M21" s="73">
        <v>2300</v>
      </c>
      <c r="N21" s="97" t="s">
        <v>26</v>
      </c>
      <c r="O21" s="78" t="s">
        <v>218</v>
      </c>
    </row>
    <row r="22" spans="1:19" ht="14" customHeight="1" x14ac:dyDescent="0.35">
      <c r="B22" s="190" t="s">
        <v>216</v>
      </c>
      <c r="C22" s="191">
        <v>44999</v>
      </c>
      <c r="D22" s="192">
        <v>83000</v>
      </c>
      <c r="E22" s="24" t="s">
        <v>122</v>
      </c>
      <c r="F22" s="192">
        <v>83000</v>
      </c>
      <c r="G22" s="192">
        <v>59900</v>
      </c>
      <c r="H22" s="74">
        <v>72.168674698795172</v>
      </c>
      <c r="I22" s="192">
        <v>119308</v>
      </c>
      <c r="J22" s="192">
        <v>83000</v>
      </c>
      <c r="K22" s="192">
        <v>119308</v>
      </c>
      <c r="L22" s="195">
        <v>31.14</v>
      </c>
      <c r="M22" s="73">
        <v>2665.3821451509311</v>
      </c>
      <c r="N22" s="197" t="s">
        <v>217</v>
      </c>
      <c r="O22" s="193">
        <v>202</v>
      </c>
      <c r="P22" s="2"/>
      <c r="Q22" s="183"/>
    </row>
    <row r="23" spans="1:19" ht="14" customHeight="1" x14ac:dyDescent="0.35">
      <c r="B23" s="79"/>
      <c r="C23" s="81" t="s">
        <v>12</v>
      </c>
      <c r="D23" s="82">
        <v>367650</v>
      </c>
      <c r="E23" s="80"/>
      <c r="F23" s="82">
        <v>367650</v>
      </c>
      <c r="G23" s="82">
        <v>182300</v>
      </c>
      <c r="H23" s="207">
        <v>49.585203318373452</v>
      </c>
      <c r="I23" s="82">
        <v>364088</v>
      </c>
      <c r="J23" s="82">
        <v>367650</v>
      </c>
      <c r="K23" s="82">
        <v>350288</v>
      </c>
      <c r="L23" s="86">
        <v>128.54000000000002</v>
      </c>
      <c r="M23" s="205">
        <v>2860.1991597946162</v>
      </c>
      <c r="N23" s="80"/>
      <c r="O23" s="80"/>
    </row>
    <row r="24" spans="1:19" ht="14" customHeight="1" x14ac:dyDescent="0.35">
      <c r="I24" s="2"/>
      <c r="L24" s="182"/>
      <c r="M24" s="4"/>
      <c r="N24" s="5"/>
      <c r="P24" s="2"/>
      <c r="Q24" s="183"/>
    </row>
    <row r="30" spans="1:19" ht="14" customHeight="1" x14ac:dyDescent="0.35">
      <c r="A30" s="156" t="s">
        <v>229</v>
      </c>
      <c r="B30" s="25" t="s">
        <v>0</v>
      </c>
      <c r="C30" s="227" t="s">
        <v>1</v>
      </c>
      <c r="D30" s="228" t="s">
        <v>2</v>
      </c>
      <c r="E30" s="229" t="s">
        <v>221</v>
      </c>
      <c r="F30" s="228" t="s">
        <v>4</v>
      </c>
      <c r="G30" s="25" t="s">
        <v>5</v>
      </c>
      <c r="H30" s="1"/>
    </row>
    <row r="31" spans="1:19" ht="14" customHeight="1" x14ac:dyDescent="0.35">
      <c r="A31" s="226" t="s">
        <v>222</v>
      </c>
      <c r="B31" s="25"/>
      <c r="C31" s="25"/>
      <c r="D31" s="25"/>
      <c r="E31" s="25"/>
      <c r="F31" s="25"/>
      <c r="G31" s="25"/>
      <c r="H31" s="1"/>
    </row>
    <row r="32" spans="1:19" ht="14" customHeight="1" x14ac:dyDescent="0.35">
      <c r="A32" s="156" t="s">
        <v>223</v>
      </c>
      <c r="B32" s="219"/>
      <c r="C32" s="219"/>
      <c r="D32" s="219"/>
      <c r="E32" s="255" t="s">
        <v>224</v>
      </c>
      <c r="F32" s="255"/>
      <c r="G32" s="219"/>
      <c r="H32" s="56"/>
    </row>
    <row r="33" spans="2:7" ht="14" customHeight="1" x14ac:dyDescent="0.35">
      <c r="C33" s="219"/>
      <c r="D33" s="219"/>
      <c r="E33" s="255"/>
      <c r="F33" s="255"/>
      <c r="G33" s="219"/>
    </row>
    <row r="34" spans="2:7" ht="14" customHeight="1" x14ac:dyDescent="0.35">
      <c r="B34" s="181" t="s">
        <v>225</v>
      </c>
    </row>
    <row r="35" spans="2:7" ht="14" customHeight="1" x14ac:dyDescent="0.35">
      <c r="B35" s="8" t="s">
        <v>230</v>
      </c>
      <c r="C35" s="220">
        <v>44694</v>
      </c>
      <c r="D35" s="221">
        <v>145000</v>
      </c>
      <c r="E35" s="8">
        <v>97.28</v>
      </c>
      <c r="F35" s="221">
        <f>D35/E35</f>
        <v>1490.5427631578948</v>
      </c>
      <c r="G35" s="27" t="s">
        <v>40</v>
      </c>
    </row>
    <row r="36" spans="2:7" ht="14" customHeight="1" x14ac:dyDescent="0.35">
      <c r="B36" s="8" t="s">
        <v>227</v>
      </c>
      <c r="C36" s="220">
        <v>43746</v>
      </c>
      <c r="D36" s="221">
        <v>48800</v>
      </c>
      <c r="E36" s="8">
        <v>34</v>
      </c>
      <c r="F36" s="221">
        <f t="shared" ref="F36:F37" si="1">D36/E36</f>
        <v>1435.2941176470588</v>
      </c>
      <c r="G36" s="97" t="s">
        <v>226</v>
      </c>
    </row>
    <row r="37" spans="2:7" ht="14" customHeight="1" x14ac:dyDescent="0.35">
      <c r="B37" s="8" t="s">
        <v>228</v>
      </c>
      <c r="C37" s="220">
        <v>43171</v>
      </c>
      <c r="D37" s="221">
        <v>16500</v>
      </c>
      <c r="E37" s="8">
        <v>11.6</v>
      </c>
      <c r="F37" s="221">
        <f t="shared" si="1"/>
        <v>1422.4137931034484</v>
      </c>
      <c r="G37" s="97" t="s">
        <v>226</v>
      </c>
    </row>
    <row r="38" spans="2:7" ht="14" customHeight="1" x14ac:dyDescent="0.35">
      <c r="D38" s="222">
        <f>SUM(D34:D37)</f>
        <v>210300</v>
      </c>
      <c r="E38" s="180">
        <f>SUM(E34:E37)</f>
        <v>142.88</v>
      </c>
      <c r="F38" s="223">
        <f t="shared" ref="F38" si="2">D38/E38</f>
        <v>1471.8645016797313</v>
      </c>
      <c r="G38" s="232" t="s">
        <v>62</v>
      </c>
    </row>
    <row r="39" spans="2:7" ht="14" customHeight="1" x14ac:dyDescent="0.35">
      <c r="F39" s="221"/>
    </row>
    <row r="41" spans="2:7" ht="14" customHeight="1" x14ac:dyDescent="0.35">
      <c r="B41" s="181" t="s">
        <v>232</v>
      </c>
    </row>
    <row r="42" spans="2:7" ht="14" customHeight="1" x14ac:dyDescent="0.35">
      <c r="B42" s="8" t="s">
        <v>203</v>
      </c>
      <c r="C42" s="233">
        <v>44749</v>
      </c>
      <c r="D42" s="221">
        <v>106000</v>
      </c>
      <c r="E42" s="8">
        <v>20</v>
      </c>
      <c r="F42" s="221">
        <f>D42/E42</f>
        <v>5300</v>
      </c>
      <c r="G42" s="97" t="s">
        <v>226</v>
      </c>
    </row>
    <row r="43" spans="2:7" ht="14" customHeight="1" x14ac:dyDescent="0.35">
      <c r="B43" s="8" t="s">
        <v>215</v>
      </c>
      <c r="C43" s="233">
        <v>44316</v>
      </c>
      <c r="D43" s="221">
        <v>69000</v>
      </c>
      <c r="E43" s="8">
        <v>30</v>
      </c>
      <c r="F43" s="221">
        <f>D43/E43</f>
        <v>2300</v>
      </c>
      <c r="G43" s="97" t="s">
        <v>226</v>
      </c>
    </row>
    <row r="44" spans="2:7" ht="14" customHeight="1" x14ac:dyDescent="0.35">
      <c r="B44" s="16" t="s">
        <v>231</v>
      </c>
      <c r="C44" s="234">
        <v>43880</v>
      </c>
      <c r="D44" s="231">
        <v>31000</v>
      </c>
      <c r="E44" s="230">
        <v>2</v>
      </c>
      <c r="F44" s="221">
        <f>D44/E44</f>
        <v>15500</v>
      </c>
      <c r="G44" s="97" t="s">
        <v>226</v>
      </c>
    </row>
    <row r="45" spans="2:7" ht="14" customHeight="1" x14ac:dyDescent="0.35">
      <c r="D45" s="224">
        <f>SUM(D42:D44)</f>
        <v>206000</v>
      </c>
      <c r="E45" s="225">
        <f>SUM(E42:E44)</f>
        <v>52</v>
      </c>
      <c r="F45" s="223">
        <f>D45/E45</f>
        <v>3961.5384615384614</v>
      </c>
      <c r="G45" s="232" t="s">
        <v>62</v>
      </c>
    </row>
    <row r="46" spans="2:7" ht="14" customHeight="1" x14ac:dyDescent="0.35">
      <c r="F46" s="235" t="s">
        <v>233</v>
      </c>
      <c r="G46" s="232" t="s">
        <v>62</v>
      </c>
    </row>
  </sheetData>
  <mergeCells count="1">
    <mergeCell ref="E32:F33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65F6-09D7-416A-ADDF-9002D69D5187}">
  <dimension ref="A1:S8"/>
  <sheetViews>
    <sheetView tabSelected="1" workbookViewId="0">
      <selection activeCell="G15" sqref="G15"/>
    </sheetView>
  </sheetViews>
  <sheetFormatPr defaultRowHeight="14.5" x14ac:dyDescent="0.35"/>
  <cols>
    <col min="1" max="1" width="27.1796875" customWidth="1"/>
    <col min="2" max="2" width="22.36328125" customWidth="1"/>
    <col min="3" max="3" width="22.90625" customWidth="1"/>
    <col min="4" max="4" width="12.54296875" customWidth="1"/>
    <col min="5" max="5" width="15.7265625" customWidth="1"/>
    <col min="6" max="6" width="12.90625" customWidth="1"/>
    <col min="7" max="7" width="16.08984375" customWidth="1"/>
    <col min="8" max="8" width="18.7265625" customWidth="1"/>
    <col min="9" max="9" width="13.54296875" customWidth="1"/>
    <col min="10" max="10" width="18.1796875" customWidth="1"/>
    <col min="11" max="11" width="19" customWidth="1"/>
    <col min="12" max="12" width="14.08984375" customWidth="1"/>
    <col min="14" max="14" width="18.1796875" customWidth="1"/>
    <col min="15" max="15" width="25.54296875" customWidth="1"/>
    <col min="16" max="16" width="17.453125" customWidth="1"/>
    <col min="17" max="17" width="21.1796875" customWidth="1"/>
    <col min="18" max="18" width="22.08984375" customWidth="1"/>
    <col min="19" max="19" width="17.36328125" customWidth="1"/>
  </cols>
  <sheetData>
    <row r="1" spans="1:19" ht="17" x14ac:dyDescent="0.4">
      <c r="A1" s="101" t="s">
        <v>13</v>
      </c>
      <c r="B1" s="30" t="s">
        <v>0</v>
      </c>
      <c r="C1" s="34" t="s">
        <v>6</v>
      </c>
      <c r="D1" s="31" t="s">
        <v>1</v>
      </c>
      <c r="E1" s="32" t="s">
        <v>2</v>
      </c>
      <c r="F1" s="32" t="s">
        <v>65</v>
      </c>
      <c r="G1" s="32" t="s">
        <v>66</v>
      </c>
      <c r="H1" s="102" t="s">
        <v>67</v>
      </c>
      <c r="I1" s="32" t="s">
        <v>68</v>
      </c>
      <c r="J1" s="32" t="s">
        <v>125</v>
      </c>
      <c r="K1" s="32" t="s">
        <v>126</v>
      </c>
      <c r="L1" s="32" t="s">
        <v>127</v>
      </c>
      <c r="M1" s="130" t="s">
        <v>128</v>
      </c>
      <c r="N1" s="131" t="s">
        <v>129</v>
      </c>
      <c r="O1" s="132" t="s">
        <v>130</v>
      </c>
      <c r="P1" s="133" t="s">
        <v>131</v>
      </c>
      <c r="Q1" s="32" t="s">
        <v>132</v>
      </c>
      <c r="R1" s="34" t="s">
        <v>5</v>
      </c>
      <c r="S1" s="34" t="s">
        <v>133</v>
      </c>
    </row>
    <row r="2" spans="1:19" ht="17" x14ac:dyDescent="0.4">
      <c r="A2" s="101" t="s">
        <v>193</v>
      </c>
      <c r="B2" s="71" t="s">
        <v>194</v>
      </c>
      <c r="C2" s="24" t="s">
        <v>195</v>
      </c>
      <c r="D2" s="72">
        <v>44771</v>
      </c>
      <c r="E2" s="73">
        <v>147000</v>
      </c>
      <c r="F2" s="73">
        <v>147000</v>
      </c>
      <c r="G2" s="73">
        <v>103400</v>
      </c>
      <c r="H2" s="74">
        <v>70.340136054421762</v>
      </c>
      <c r="I2" s="73">
        <v>206801</v>
      </c>
      <c r="J2" s="73">
        <v>42951</v>
      </c>
      <c r="K2" s="73">
        <v>104049</v>
      </c>
      <c r="L2" s="73">
        <v>219932.88591000001</v>
      </c>
      <c r="M2" s="121">
        <v>0.47309432406838187</v>
      </c>
      <c r="N2" s="122">
        <v>3900</v>
      </c>
      <c r="O2" s="123">
        <v>26.67923076923077</v>
      </c>
      <c r="P2" s="124">
        <v>22.423521526444951</v>
      </c>
      <c r="Q2" s="73">
        <v>14942</v>
      </c>
      <c r="R2" s="97" t="s">
        <v>26</v>
      </c>
      <c r="S2" s="24">
        <v>201</v>
      </c>
    </row>
    <row r="3" spans="1:19" x14ac:dyDescent="0.35">
      <c r="A3" s="1"/>
      <c r="B3" s="71" t="s">
        <v>194</v>
      </c>
      <c r="C3" s="24" t="s">
        <v>195</v>
      </c>
      <c r="D3" s="72">
        <v>44771</v>
      </c>
      <c r="E3" s="73">
        <v>235000</v>
      </c>
      <c r="F3" s="73">
        <v>235000</v>
      </c>
      <c r="G3" s="73">
        <v>103400</v>
      </c>
      <c r="H3" s="74">
        <v>44</v>
      </c>
      <c r="I3" s="73">
        <v>206801</v>
      </c>
      <c r="J3" s="73">
        <v>42951</v>
      </c>
      <c r="K3" s="73">
        <v>192049</v>
      </c>
      <c r="L3" s="73">
        <v>219932.88591000001</v>
      </c>
      <c r="M3" s="121">
        <v>0.87321638692355208</v>
      </c>
      <c r="N3" s="122">
        <v>3900</v>
      </c>
      <c r="O3" s="123">
        <v>49.243333333333332</v>
      </c>
      <c r="P3" s="124">
        <v>17.58868475907207</v>
      </c>
      <c r="Q3" s="73">
        <v>14942</v>
      </c>
      <c r="R3" s="97" t="s">
        <v>26</v>
      </c>
      <c r="S3" s="24">
        <v>201</v>
      </c>
    </row>
    <row r="4" spans="1:19" x14ac:dyDescent="0.35">
      <c r="A4" s="1"/>
      <c r="B4" s="71" t="s">
        <v>196</v>
      </c>
      <c r="C4" s="24" t="s">
        <v>197</v>
      </c>
      <c r="D4" s="72">
        <v>44348</v>
      </c>
      <c r="E4" s="73">
        <v>136000</v>
      </c>
      <c r="F4" s="73">
        <v>136000</v>
      </c>
      <c r="G4" s="73">
        <v>71800</v>
      </c>
      <c r="H4" s="74">
        <v>52.794117647058826</v>
      </c>
      <c r="I4" s="73">
        <v>143635</v>
      </c>
      <c r="J4" s="73">
        <v>27552</v>
      </c>
      <c r="K4" s="73">
        <v>108448</v>
      </c>
      <c r="L4" s="73">
        <v>155816.10738</v>
      </c>
      <c r="M4" s="121">
        <v>0.69599993109518532</v>
      </c>
      <c r="N4" s="122">
        <v>3456</v>
      </c>
      <c r="O4" s="123">
        <v>31.37962962962963</v>
      </c>
      <c r="P4" s="124">
        <v>0.13296082376460516</v>
      </c>
      <c r="Q4" s="73">
        <v>25638</v>
      </c>
      <c r="R4" s="97" t="s">
        <v>26</v>
      </c>
      <c r="S4" s="24">
        <v>201</v>
      </c>
    </row>
    <row r="5" spans="1:19" x14ac:dyDescent="0.35">
      <c r="A5" s="1"/>
      <c r="B5" s="71" t="s">
        <v>198</v>
      </c>
      <c r="C5" s="24" t="s">
        <v>199</v>
      </c>
      <c r="D5" s="72">
        <v>44881</v>
      </c>
      <c r="E5" s="73">
        <v>190000</v>
      </c>
      <c r="F5" s="73">
        <v>190000</v>
      </c>
      <c r="G5" s="73">
        <v>94800</v>
      </c>
      <c r="H5" s="74">
        <v>49.894736842105267</v>
      </c>
      <c r="I5" s="73">
        <v>189641</v>
      </c>
      <c r="J5" s="73">
        <v>56414</v>
      </c>
      <c r="K5" s="73">
        <v>133586</v>
      </c>
      <c r="L5" s="73">
        <v>178828.1875</v>
      </c>
      <c r="M5" s="121">
        <v>0.74700751524420617</v>
      </c>
      <c r="N5" s="122">
        <v>1464</v>
      </c>
      <c r="O5" s="123">
        <v>91.247267759562845</v>
      </c>
      <c r="P5" s="124">
        <v>4.9677975911374794</v>
      </c>
      <c r="Q5" s="73">
        <v>50719</v>
      </c>
      <c r="R5" s="97" t="s">
        <v>26</v>
      </c>
      <c r="S5" s="24">
        <v>201</v>
      </c>
    </row>
    <row r="6" spans="1:19" x14ac:dyDescent="0.35">
      <c r="A6" s="1"/>
      <c r="B6" s="79"/>
      <c r="C6" s="80"/>
      <c r="D6" s="81" t="s">
        <v>12</v>
      </c>
      <c r="E6" s="82">
        <v>708000</v>
      </c>
      <c r="F6" s="82">
        <v>708000</v>
      </c>
      <c r="G6" s="82">
        <v>373400</v>
      </c>
      <c r="H6" s="83"/>
      <c r="I6" s="82">
        <v>746878</v>
      </c>
      <c r="J6" s="82"/>
      <c r="K6" s="82">
        <v>538132</v>
      </c>
      <c r="L6" s="82">
        <v>774510.06670000008</v>
      </c>
      <c r="M6" s="125"/>
      <c r="N6" s="126"/>
      <c r="O6" s="127">
        <v>49.637365372939144</v>
      </c>
      <c r="P6" s="129">
        <v>0.25264332959399338</v>
      </c>
      <c r="Q6" s="82"/>
      <c r="R6" s="80"/>
      <c r="S6" s="80"/>
    </row>
    <row r="7" spans="1:19" x14ac:dyDescent="0.35">
      <c r="A7" s="1"/>
      <c r="B7" s="79"/>
      <c r="C7" s="80"/>
      <c r="D7" s="81"/>
      <c r="E7" s="82"/>
      <c r="F7" s="82"/>
      <c r="G7" s="82" t="s">
        <v>96</v>
      </c>
      <c r="H7" s="83">
        <v>52.740112994350284</v>
      </c>
      <c r="I7" s="82"/>
      <c r="J7" s="82"/>
      <c r="K7" s="82"/>
      <c r="L7" s="98" t="s">
        <v>141</v>
      </c>
      <c r="M7" s="120">
        <v>0.69480310603689099</v>
      </c>
      <c r="N7" s="136" t="s">
        <v>62</v>
      </c>
      <c r="O7" s="127" t="s">
        <v>142</v>
      </c>
      <c r="P7" s="128">
        <v>0.16702024235484361</v>
      </c>
      <c r="Q7" s="129"/>
      <c r="R7" s="82"/>
      <c r="S7" s="80"/>
    </row>
    <row r="8" spans="1:19" x14ac:dyDescent="0.35">
      <c r="A8" s="1"/>
      <c r="B8" s="79"/>
      <c r="C8" s="80"/>
      <c r="D8" s="81"/>
      <c r="E8" s="82"/>
      <c r="F8" s="82"/>
      <c r="G8" s="82" t="s">
        <v>98</v>
      </c>
      <c r="H8" s="83">
        <v>11.329058194704738</v>
      </c>
      <c r="I8" s="82"/>
      <c r="J8" s="82"/>
      <c r="K8" s="82"/>
      <c r="L8" s="82" t="s">
        <v>143</v>
      </c>
      <c r="M8" s="125">
        <v>0.69732953933283137</v>
      </c>
      <c r="N8" s="126"/>
      <c r="O8" s="127" t="s">
        <v>144</v>
      </c>
      <c r="P8" s="129">
        <v>11.278241175104778</v>
      </c>
      <c r="Q8" s="129" t="s">
        <v>145</v>
      </c>
      <c r="R8" s="80">
        <v>16.173474001825898</v>
      </c>
      <c r="S8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 Inwood Twp Res Land Values</vt:lpstr>
      <vt:lpstr>Waterfront FF Values</vt:lpstr>
      <vt:lpstr>2025 Residential ECF</vt:lpstr>
      <vt:lpstr>2025 Waterfront ECF</vt:lpstr>
      <vt:lpstr>2025 Stueben ECF</vt:lpstr>
      <vt:lpstr>2025 AG ECF</vt:lpstr>
      <vt:lpstr>Commercial Land Table</vt:lpstr>
      <vt:lpstr>2025 Commercial ECF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Inwood Assessor</dc:creator>
  <cp:lastModifiedBy>Inwood Assessor</cp:lastModifiedBy>
  <dcterms:created xsi:type="dcterms:W3CDTF">2025-02-05T20:28:10Z</dcterms:created>
  <dcterms:modified xsi:type="dcterms:W3CDTF">2025-02-24T12:42:15Z</dcterms:modified>
</cp:coreProperties>
</file>